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рентабельности\"/>
    </mc:Choice>
  </mc:AlternateContent>
  <xr:revisionPtr revIDLastSave="0" documentId="13_ncr:1_{C4BCD02B-3B56-4A69-827C-74B52E503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рентабельности" sheetId="1" r:id="rId1"/>
    <sheet name="ROS по ВЭД" sheetId="2" r:id="rId2"/>
    <sheet name="ROM, ROA по ВЭД" sheetId="3" r:id="rId3"/>
    <sheet name="ROE по ВЭ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8" i="1"/>
  <c r="E27" i="1"/>
  <c r="E26" i="1"/>
  <c r="E23" i="1"/>
  <c r="D11" i="1"/>
  <c r="D9" i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2" i="4"/>
  <c r="H44" i="4"/>
  <c r="H62" i="4"/>
  <c r="H80" i="4"/>
  <c r="G11" i="4"/>
  <c r="G12" i="4"/>
  <c r="G14" i="4"/>
  <c r="G24" i="4"/>
  <c r="G36" i="4"/>
  <c r="G41" i="4"/>
  <c r="G42" i="4"/>
  <c r="G48" i="4"/>
  <c r="G53" i="4"/>
  <c r="G54" i="4"/>
  <c r="G56" i="4"/>
  <c r="G65" i="4"/>
  <c r="G66" i="4"/>
  <c r="G68" i="4"/>
  <c r="G78" i="4"/>
  <c r="F11" i="4"/>
  <c r="H11" i="4" s="1"/>
  <c r="F12" i="4"/>
  <c r="H12" i="4" s="1"/>
  <c r="F23" i="4"/>
  <c r="H23" i="4" s="1"/>
  <c r="F24" i="4"/>
  <c r="H24" i="4" s="1"/>
  <c r="F30" i="4"/>
  <c r="H30" i="4" s="1"/>
  <c r="F33" i="4"/>
  <c r="H33" i="4" s="1"/>
  <c r="F35" i="4"/>
  <c r="H35" i="4" s="1"/>
  <c r="F36" i="4"/>
  <c r="H36" i="4" s="1"/>
  <c r="F42" i="4"/>
  <c r="H42" i="4" s="1"/>
  <c r="F54" i="4"/>
  <c r="H54" i="4" s="1"/>
  <c r="F65" i="4"/>
  <c r="H65" i="4" s="1"/>
  <c r="F66" i="4"/>
  <c r="H66" i="4" s="1"/>
  <c r="F77" i="4"/>
  <c r="H77" i="4" s="1"/>
  <c r="F78" i="4"/>
  <c r="H78" i="4" s="1"/>
  <c r="E3" i="4"/>
  <c r="G3" i="4" s="1"/>
  <c r="E4" i="4"/>
  <c r="G4" i="4" s="1"/>
  <c r="E5" i="4"/>
  <c r="G5" i="4" s="1"/>
  <c r="E6" i="4"/>
  <c r="G6" i="4" s="1"/>
  <c r="E7" i="4"/>
  <c r="F7" i="4" s="1"/>
  <c r="H7" i="4" s="1"/>
  <c r="E8" i="4"/>
  <c r="F8" i="4" s="1"/>
  <c r="H8" i="4" s="1"/>
  <c r="E9" i="4"/>
  <c r="G9" i="4" s="1"/>
  <c r="E10" i="4"/>
  <c r="G10" i="4" s="1"/>
  <c r="E11" i="4"/>
  <c r="E12" i="4"/>
  <c r="E13" i="4"/>
  <c r="F13" i="4" s="1"/>
  <c r="H13" i="4" s="1"/>
  <c r="E14" i="4"/>
  <c r="F14" i="4" s="1"/>
  <c r="H14" i="4" s="1"/>
  <c r="E15" i="4"/>
  <c r="G15" i="4" s="1"/>
  <c r="E16" i="4"/>
  <c r="G16" i="4" s="1"/>
  <c r="E17" i="4"/>
  <c r="G17" i="4" s="1"/>
  <c r="E18" i="4"/>
  <c r="G18" i="4" s="1"/>
  <c r="E19" i="4"/>
  <c r="F19" i="4" s="1"/>
  <c r="H19" i="4" s="1"/>
  <c r="E20" i="4"/>
  <c r="F20" i="4" s="1"/>
  <c r="H20" i="4" s="1"/>
  <c r="E21" i="4"/>
  <c r="G21" i="4" s="1"/>
  <c r="E22" i="4"/>
  <c r="G22" i="4" s="1"/>
  <c r="E23" i="4"/>
  <c r="G23" i="4" s="1"/>
  <c r="E24" i="4"/>
  <c r="E25" i="4"/>
  <c r="F25" i="4" s="1"/>
  <c r="H25" i="4" s="1"/>
  <c r="E26" i="4"/>
  <c r="F26" i="4" s="1"/>
  <c r="H26" i="4" s="1"/>
  <c r="E27" i="4"/>
  <c r="G27" i="4" s="1"/>
  <c r="E28" i="4"/>
  <c r="G28" i="4" s="1"/>
  <c r="E29" i="4"/>
  <c r="G29" i="4" s="1"/>
  <c r="E30" i="4"/>
  <c r="G30" i="4" s="1"/>
  <c r="E31" i="4"/>
  <c r="F31" i="4" s="1"/>
  <c r="H31" i="4" s="1"/>
  <c r="E32" i="4"/>
  <c r="F32" i="4" s="1"/>
  <c r="H32" i="4" s="1"/>
  <c r="E33" i="4"/>
  <c r="G33" i="4" s="1"/>
  <c r="E34" i="4"/>
  <c r="G34" i="4" s="1"/>
  <c r="E35" i="4"/>
  <c r="G35" i="4" s="1"/>
  <c r="E36" i="4"/>
  <c r="E37" i="4"/>
  <c r="F37" i="4" s="1"/>
  <c r="H37" i="4" s="1"/>
  <c r="E38" i="4"/>
  <c r="F38" i="4" s="1"/>
  <c r="H38" i="4" s="1"/>
  <c r="E39" i="4"/>
  <c r="G39" i="4" s="1"/>
  <c r="E40" i="4"/>
  <c r="G40" i="4" s="1"/>
  <c r="E41" i="4"/>
  <c r="F41" i="4" s="1"/>
  <c r="H41" i="4" s="1"/>
  <c r="E42" i="4"/>
  <c r="E43" i="4"/>
  <c r="F43" i="4" s="1"/>
  <c r="H43" i="4" s="1"/>
  <c r="E44" i="4"/>
  <c r="F44" i="4" s="1"/>
  <c r="E45" i="4"/>
  <c r="G45" i="4" s="1"/>
  <c r="E46" i="4"/>
  <c r="G46" i="4" s="1"/>
  <c r="E47" i="4"/>
  <c r="F47" i="4" s="1"/>
  <c r="H47" i="4" s="1"/>
  <c r="E48" i="4"/>
  <c r="F48" i="4" s="1"/>
  <c r="H48" i="4" s="1"/>
  <c r="E49" i="4"/>
  <c r="F49" i="4" s="1"/>
  <c r="H49" i="4" s="1"/>
  <c r="E50" i="4"/>
  <c r="F50" i="4" s="1"/>
  <c r="H50" i="4" s="1"/>
  <c r="E51" i="4"/>
  <c r="G51" i="4" s="1"/>
  <c r="E52" i="4"/>
  <c r="G52" i="4" s="1"/>
  <c r="E53" i="4"/>
  <c r="F53" i="4" s="1"/>
  <c r="H53" i="4" s="1"/>
  <c r="E54" i="4"/>
  <c r="E55" i="4"/>
  <c r="F55" i="4" s="1"/>
  <c r="H55" i="4" s="1"/>
  <c r="E56" i="4"/>
  <c r="F56" i="4" s="1"/>
  <c r="H56" i="4" s="1"/>
  <c r="E57" i="4"/>
  <c r="G57" i="4" s="1"/>
  <c r="E58" i="4"/>
  <c r="G58" i="4" s="1"/>
  <c r="E59" i="4"/>
  <c r="G59" i="4" s="1"/>
  <c r="E60" i="4"/>
  <c r="G60" i="4" s="1"/>
  <c r="E61" i="4"/>
  <c r="F61" i="4" s="1"/>
  <c r="H61" i="4" s="1"/>
  <c r="E62" i="4"/>
  <c r="F62" i="4" s="1"/>
  <c r="E63" i="4"/>
  <c r="G63" i="4" s="1"/>
  <c r="E64" i="4"/>
  <c r="G64" i="4" s="1"/>
  <c r="E65" i="4"/>
  <c r="E66" i="4"/>
  <c r="E67" i="4"/>
  <c r="F67" i="4" s="1"/>
  <c r="H67" i="4" s="1"/>
  <c r="E68" i="4"/>
  <c r="F68" i="4" s="1"/>
  <c r="H68" i="4" s="1"/>
  <c r="E69" i="4"/>
  <c r="G69" i="4" s="1"/>
  <c r="E70" i="4"/>
  <c r="G70" i="4" s="1"/>
  <c r="E71" i="4"/>
  <c r="G71" i="4" s="1"/>
  <c r="E72" i="4"/>
  <c r="G72" i="4" s="1"/>
  <c r="E73" i="4"/>
  <c r="F73" i="4" s="1"/>
  <c r="H73" i="4" s="1"/>
  <c r="E74" i="4"/>
  <c r="F74" i="4" s="1"/>
  <c r="H74" i="4" s="1"/>
  <c r="E75" i="4"/>
  <c r="G75" i="4" s="1"/>
  <c r="E76" i="4"/>
  <c r="G76" i="4" s="1"/>
  <c r="E77" i="4"/>
  <c r="G77" i="4" s="1"/>
  <c r="E78" i="4"/>
  <c r="E79" i="4"/>
  <c r="F79" i="4" s="1"/>
  <c r="H79" i="4" s="1"/>
  <c r="E80" i="4"/>
  <c r="F80" i="4" s="1"/>
  <c r="E81" i="4"/>
  <c r="G81" i="4" s="1"/>
  <c r="E2" i="4"/>
  <c r="G2" i="4" s="1"/>
  <c r="D5" i="1"/>
  <c r="E16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2" i="2"/>
  <c r="E8" i="1" l="1"/>
  <c r="E14" i="1"/>
  <c r="B25" i="1"/>
  <c r="C23" i="1"/>
  <c r="E11" i="1"/>
  <c r="E9" i="1"/>
  <c r="E10" i="1"/>
  <c r="D7" i="1"/>
  <c r="E7" i="1" s="1"/>
  <c r="E12" i="1"/>
  <c r="B26" i="1"/>
  <c r="B27" i="1"/>
  <c r="F69" i="4"/>
  <c r="H69" i="4" s="1"/>
  <c r="F29" i="4"/>
  <c r="H29" i="4" s="1"/>
  <c r="F15" i="4"/>
  <c r="H15" i="4" s="1"/>
  <c r="G67" i="4"/>
  <c r="G55" i="4"/>
  <c r="G47" i="4"/>
  <c r="G13" i="4"/>
  <c r="F70" i="4"/>
  <c r="H70" i="4" s="1"/>
  <c r="F16" i="4"/>
  <c r="H16" i="4" s="1"/>
  <c r="F52" i="4"/>
  <c r="H52" i="4" s="1"/>
  <c r="G74" i="4"/>
  <c r="G32" i="4"/>
  <c r="G20" i="4"/>
  <c r="F51" i="4"/>
  <c r="H51" i="4" s="1"/>
  <c r="G73" i="4"/>
  <c r="G31" i="4"/>
  <c r="G19" i="4"/>
  <c r="F72" i="4"/>
  <c r="H72" i="4" s="1"/>
  <c r="F60" i="4"/>
  <c r="H60" i="4" s="1"/>
  <c r="F34" i="4"/>
  <c r="H34" i="4" s="1"/>
  <c r="F18" i="4"/>
  <c r="H18" i="4" s="1"/>
  <c r="F6" i="4"/>
  <c r="H6" i="4" s="1"/>
  <c r="G50" i="4"/>
  <c r="G38" i="4"/>
  <c r="F71" i="4"/>
  <c r="H71" i="4" s="1"/>
  <c r="F59" i="4"/>
  <c r="H59" i="4" s="1"/>
  <c r="F17" i="4"/>
  <c r="H17" i="4" s="1"/>
  <c r="F5" i="4"/>
  <c r="H5" i="4" s="1"/>
  <c r="G49" i="4"/>
  <c r="G37" i="4"/>
  <c r="F75" i="4"/>
  <c r="H75" i="4" s="1"/>
  <c r="F57" i="4"/>
  <c r="H57" i="4" s="1"/>
  <c r="F39" i="4"/>
  <c r="H39" i="4" s="1"/>
  <c r="F21" i="4"/>
  <c r="H21" i="4" s="1"/>
  <c r="F3" i="4"/>
  <c r="H3" i="4" s="1"/>
  <c r="F2" i="4"/>
  <c r="H2" i="4" s="1"/>
  <c r="F64" i="4"/>
  <c r="H64" i="4" s="1"/>
  <c r="F46" i="4"/>
  <c r="H46" i="4" s="1"/>
  <c r="F28" i="4"/>
  <c r="H28" i="4" s="1"/>
  <c r="F10" i="4"/>
  <c r="H10" i="4" s="1"/>
  <c r="G80" i="4"/>
  <c r="G62" i="4"/>
  <c r="G44" i="4"/>
  <c r="G26" i="4"/>
  <c r="G8" i="4"/>
  <c r="F81" i="4"/>
  <c r="H81" i="4" s="1"/>
  <c r="F63" i="4"/>
  <c r="H63" i="4" s="1"/>
  <c r="F45" i="4"/>
  <c r="H45" i="4" s="1"/>
  <c r="F27" i="4"/>
  <c r="H27" i="4" s="1"/>
  <c r="F9" i="4"/>
  <c r="H9" i="4" s="1"/>
  <c r="G79" i="4"/>
  <c r="G61" i="4"/>
  <c r="G43" i="4"/>
  <c r="G25" i="4"/>
  <c r="G7" i="4"/>
  <c r="F76" i="4"/>
  <c r="H76" i="4" s="1"/>
  <c r="F58" i="4"/>
  <c r="H58" i="4" s="1"/>
  <c r="F40" i="4"/>
  <c r="H40" i="4" s="1"/>
  <c r="F22" i="4"/>
  <c r="H22" i="4" s="1"/>
  <c r="F4" i="4"/>
  <c r="H4" i="4" s="1"/>
  <c r="E15" i="1"/>
  <c r="E5" i="1"/>
  <c r="E6" i="1"/>
  <c r="C18" i="1"/>
  <c r="B24" i="1" s="1"/>
  <c r="D18" i="1"/>
  <c r="C24" i="1" s="1"/>
  <c r="C25" i="1"/>
  <c r="E17" i="1"/>
  <c r="E19" i="1"/>
  <c r="B23" i="1"/>
  <c r="D23" i="1" l="1"/>
  <c r="E18" i="1"/>
  <c r="B28" i="1"/>
  <c r="C27" i="1"/>
  <c r="D27" i="1" s="1"/>
  <c r="D25" i="1"/>
  <c r="D24" i="1"/>
  <c r="C28" i="1"/>
  <c r="C26" i="1"/>
  <c r="D26" i="1" s="1"/>
  <c r="D28" i="1" l="1"/>
</calcChain>
</file>

<file path=xl/sharedStrings.xml><?xml version="1.0" encoding="utf-8"?>
<sst xmlns="http://schemas.openxmlformats.org/spreadsheetml/2006/main" count="289" uniqueCount="127">
  <si>
    <t>Исходные данные</t>
  </si>
  <si>
    <t>Бухгалтерский баланс</t>
  </si>
  <si>
    <t>Отчет о финансовых результатах</t>
  </si>
  <si>
    <t>Номер строки</t>
  </si>
  <si>
    <t>Выручка</t>
  </si>
  <si>
    <t>Чистая прибыль</t>
  </si>
  <si>
    <t>Расчетные значения</t>
  </si>
  <si>
    <t>Рентабельность продаж</t>
  </si>
  <si>
    <t>Среднеотраслевое значение</t>
  </si>
  <si>
    <t>Вид экономической деятельности</t>
  </si>
  <si>
    <t>Всего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</si>
  <si>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</si>
  <si>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</si>
  <si>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</si>
  <si>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</si>
  <si>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</si>
  <si>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</si>
  <si>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</si>
  <si>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</si>
  <si>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</si>
  <si>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</si>
  <si>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</si>
  <si>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</si>
  <si>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</si>
  <si>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</si>
  <si>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</si>
  <si>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</si>
  <si>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</si>
  <si>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</si>
  <si>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</si>
  <si>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</si>
  <si>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</si>
  <si>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</si>
  <si>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</si>
  <si>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</si>
  <si>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</si>
  <si>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</si>
  <si>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</si>
  <si>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</si>
  <si>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</si>
  <si>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</si>
  <si>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</si>
  <si>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</si>
  <si>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</si>
  <si>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</si>
  <si>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</si>
  <si>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</si>
  <si>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</si>
  <si>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</si>
  <si>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</si>
  <si>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</si>
  <si>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</si>
  <si>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строительство зданий</t>
  </si>
  <si>
    <t>строительство инженерных сооружений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</si>
  <si>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</si>
  <si>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</si>
  <si>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</si>
  <si>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</si>
  <si>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</si>
  <si>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</si>
  <si>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</si>
  <si>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</si>
  <si>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</si>
  <si>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</si>
  <si>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</si>
  <si>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</si>
  <si>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</si>
  <si>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</si>
  <si>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</si>
  <si>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</si>
  <si>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</si>
  <si>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</si>
  <si>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</si>
  <si>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</si>
  <si>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</si>
  <si>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</si>
  <si>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</si>
  <si>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</si>
  <si>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</si>
  <si>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</si>
  <si>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</si>
  <si>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</si>
  <si>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</si>
  <si>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</si>
  <si>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</si>
  <si>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</si>
  <si>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</si>
  <si>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</si>
  <si>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</si>
  <si>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</si>
  <si>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Темп прироста, %</t>
  </si>
  <si>
    <t>Себестоимость продаж</t>
  </si>
  <si>
    <t>Коммерческие расходы</t>
  </si>
  <si>
    <t>Управленческие расходы</t>
  </si>
  <si>
    <t>Прибыль (убыток) от продаж</t>
  </si>
  <si>
    <t>Чистая прибыль (убыток)</t>
  </si>
  <si>
    <t>Рентабельность продукции</t>
  </si>
  <si>
    <t>отр.</t>
  </si>
  <si>
    <t>добыча сырой нефти и природного газа</t>
  </si>
  <si>
    <t>-</t>
  </si>
  <si>
    <t>производство электрического оборудования,</t>
  </si>
  <si>
    <t>Активы на начало года</t>
  </si>
  <si>
    <t>Активы на конец года</t>
  </si>
  <si>
    <t>Рентабельность активов</t>
  </si>
  <si>
    <t>Активы</t>
  </si>
  <si>
    <t>Коэффициент автономии</t>
  </si>
  <si>
    <t>Собственный капитал</t>
  </si>
  <si>
    <t>Заемный капитал</t>
  </si>
  <si>
    <t>Рентабельность собственного капитала</t>
  </si>
  <si>
    <t>Рентабельность заемного капитала</t>
  </si>
  <si>
    <t>Рентабельность инвестированного капитала</t>
  </si>
  <si>
    <t>Капитал и резервы на начало года</t>
  </si>
  <si>
    <t>Капитал и резервы на конец года</t>
  </si>
  <si>
    <t>Долгосрочные обязательства на начало года</t>
  </si>
  <si>
    <t>Долгосрочные обязательства на конец года</t>
  </si>
  <si>
    <t>Краткосрочные обязательства на начало года</t>
  </si>
  <si>
    <t>Краткосрочные обязательства на конец года</t>
  </si>
  <si>
    <t>Коэффициент текущей ликвидности</t>
  </si>
  <si>
    <t>Оборотные активы</t>
  </si>
  <si>
    <t>Краткосрочные обязательства</t>
  </si>
  <si>
    <t>Долгосрочные обязательства</t>
  </si>
  <si>
    <t>Анализ рентабельности</t>
  </si>
  <si>
    <t>Показатели</t>
  </si>
  <si>
    <t>В соседней ячейке слева выберите ОКВЭД анализируемой компании</t>
  </si>
  <si>
    <t>Рентабельность продаж, 2019</t>
  </si>
  <si>
    <t>Рентабельность продукции, 2020</t>
  </si>
  <si>
    <t>Рентабельность активов,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</si>
</sst>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28"/>
      <color theme="1"/>
      <name val="Arial Black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/>
    </xf>
    <xf numFmtId="2" fontId="1" fillId="5" borderId="28" xfId="0" applyNumberFormat="1" applyFont="1" applyFill="1" applyBorder="1" applyAlignment="1">
      <alignment horizontal="center" vertical="center" wrapText="1"/>
    </xf>
    <xf numFmtId="2" fontId="1" fillId="5" borderId="25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left" vertical="center" wrapText="1"/>
    </xf>
    <xf numFmtId="2" fontId="1" fillId="5" borderId="29" xfId="0" applyNumberFormat="1" applyFont="1" applyFill="1" applyBorder="1" applyAlignment="1">
      <alignment horizontal="center" vertical="center" wrapText="1"/>
    </xf>
    <xf numFmtId="2" fontId="1" fillId="5" borderId="32" xfId="0" applyNumberFormat="1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 indent="2"/>
    </xf>
    <xf numFmtId="0" fontId="7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3"/>
    </xf>
    <xf numFmtId="0" fontId="9" fillId="0" borderId="2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vertical="center" wrapText="1"/>
    </xf>
    <xf numFmtId="0" fontId="9" fillId="7" borderId="31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3" fontId="7" fillId="0" borderId="9" xfId="0" applyNumberFormat="1" applyFont="1" applyBorder="1"/>
    <xf numFmtId="165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/>
    <xf numFmtId="0" fontId="8" fillId="0" borderId="3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165" fontId="7" fillId="5" borderId="33" xfId="0" applyNumberFormat="1" applyFont="1" applyFill="1" applyBorder="1"/>
    <xf numFmtId="165" fontId="7" fillId="5" borderId="28" xfId="0" applyNumberFormat="1" applyFont="1" applyFill="1" applyBorder="1"/>
    <xf numFmtId="165" fontId="7" fillId="5" borderId="29" xfId="0" applyNumberFormat="1" applyFont="1" applyFill="1" applyBorder="1"/>
    <xf numFmtId="0" fontId="9" fillId="5" borderId="11" xfId="0" applyFont="1" applyFill="1" applyBorder="1" applyAlignment="1">
      <alignment horizontal="right" vertical="center" wrapText="1"/>
    </xf>
    <xf numFmtId="0" fontId="9" fillId="5" borderId="13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right" vertical="center" wrapText="1"/>
    </xf>
    <xf numFmtId="3" fontId="7" fillId="0" borderId="35" xfId="0" applyNumberFormat="1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8" fillId="0" borderId="21" xfId="0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horizontal="right" vertical="center" wrapText="1"/>
    </xf>
    <xf numFmtId="165" fontId="7" fillId="0" borderId="32" xfId="0" applyNumberFormat="1" applyFont="1" applyBorder="1" applyAlignment="1">
      <alignment horizontal="right" vertical="center" wrapText="1"/>
    </xf>
    <xf numFmtId="165" fontId="7" fillId="5" borderId="38" xfId="0" applyNumberFormat="1" applyFont="1" applyFill="1" applyBorder="1"/>
    <xf numFmtId="165" fontId="7" fillId="5" borderId="18" xfId="0" applyNumberFormat="1" applyFont="1" applyFill="1" applyBorder="1"/>
    <xf numFmtId="165" fontId="7" fillId="5" borderId="39" xfId="0" applyNumberFormat="1" applyFont="1" applyFill="1" applyBorder="1"/>
    <xf numFmtId="0" fontId="8" fillId="6" borderId="3" xfId="0" applyFont="1" applyFill="1" applyBorder="1" applyAlignment="1">
      <alignment horizontal="center" vertical="center" wrapText="1"/>
    </xf>
    <xf numFmtId="165" fontId="7" fillId="5" borderId="13" xfId="0" applyNumberFormat="1" applyFont="1" applyFill="1" applyBorder="1"/>
    <xf numFmtId="165" fontId="7" fillId="5" borderId="7" xfId="0" applyNumberFormat="1" applyFont="1" applyFill="1" applyBorder="1"/>
    <xf numFmtId="165" fontId="7" fillId="5" borderId="10" xfId="0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28"/>
  <sheetViews>
    <sheetView tabSelected="1" workbookViewId="0">
      <selection sqref="A1:E1"/>
    </sheetView>
  </sheetViews>
  <sheetFormatPr defaultRowHeight="14.25" x14ac:dyDescent="0.25"/>
  <cols>
    <col min="1" max="1" width="52.140625" style="1" customWidth="1"/>
    <col min="2" max="5" width="25.7109375" style="1" customWidth="1"/>
    <col min="6" max="6" width="14.28515625" style="1" customWidth="1"/>
    <col min="7" max="16384" width="9.140625" style="1"/>
  </cols>
  <sheetData>
    <row r="1" spans="1:5" ht="50.25" customHeight="1" x14ac:dyDescent="0.25">
      <c r="A1" s="106" t="s">
        <v>121</v>
      </c>
      <c r="B1" s="106"/>
      <c r="C1" s="106"/>
      <c r="D1" s="106"/>
      <c r="E1" s="106"/>
    </row>
    <row r="2" spans="1:5" s="2" customFormat="1" ht="28.5" customHeight="1" thickBot="1" x14ac:dyDescent="0.3">
      <c r="A2" s="107" t="s">
        <v>0</v>
      </c>
      <c r="B2" s="107"/>
      <c r="C2" s="107"/>
      <c r="D2" s="107"/>
      <c r="E2" s="107"/>
    </row>
    <row r="3" spans="1:5" ht="15.75" thickBot="1" x14ac:dyDescent="0.3">
      <c r="A3" s="19" t="s">
        <v>122</v>
      </c>
      <c r="B3" s="20" t="s">
        <v>3</v>
      </c>
      <c r="C3" s="21">
        <v>2020</v>
      </c>
      <c r="D3" s="22">
        <v>2021</v>
      </c>
      <c r="E3" s="23" t="s">
        <v>90</v>
      </c>
    </row>
    <row r="4" spans="1:5" ht="15" thickBot="1" x14ac:dyDescent="0.3">
      <c r="A4" s="108" t="s">
        <v>1</v>
      </c>
      <c r="B4" s="109"/>
      <c r="C4" s="109"/>
      <c r="D4" s="109"/>
      <c r="E4" s="110"/>
    </row>
    <row r="5" spans="1:5" x14ac:dyDescent="0.25">
      <c r="A5" s="9" t="s">
        <v>101</v>
      </c>
      <c r="B5" s="114">
        <v>1600</v>
      </c>
      <c r="C5" s="12"/>
      <c r="D5" s="5">
        <f>C6</f>
        <v>0</v>
      </c>
      <c r="E5" s="6" t="e">
        <f>(D5-C5)/C5*100</f>
        <v>#DIV/0!</v>
      </c>
    </row>
    <row r="6" spans="1:5" x14ac:dyDescent="0.25">
      <c r="A6" s="10" t="s">
        <v>102</v>
      </c>
      <c r="B6" s="115"/>
      <c r="C6" s="13"/>
      <c r="D6" s="3"/>
      <c r="E6" s="4" t="e">
        <f>(D6-C6)/C6*100</f>
        <v>#DIV/0!</v>
      </c>
    </row>
    <row r="7" spans="1:5" x14ac:dyDescent="0.25">
      <c r="A7" s="10" t="s">
        <v>111</v>
      </c>
      <c r="B7" s="115">
        <v>1300</v>
      </c>
      <c r="C7" s="13"/>
      <c r="D7" s="3">
        <f>C8</f>
        <v>0</v>
      </c>
      <c r="E7" s="4" t="e">
        <f t="shared" ref="E7:E12" si="0">(D7-C7)/C7*100</f>
        <v>#DIV/0!</v>
      </c>
    </row>
    <row r="8" spans="1:5" x14ac:dyDescent="0.25">
      <c r="A8" s="10" t="s">
        <v>112</v>
      </c>
      <c r="B8" s="115"/>
      <c r="C8" s="13"/>
      <c r="D8" s="3"/>
      <c r="E8" s="4" t="e">
        <f t="shared" si="0"/>
        <v>#DIV/0!</v>
      </c>
    </row>
    <row r="9" spans="1:5" x14ac:dyDescent="0.25">
      <c r="A9" s="10" t="s">
        <v>113</v>
      </c>
      <c r="B9" s="115">
        <v>1400</v>
      </c>
      <c r="C9" s="13"/>
      <c r="D9" s="3">
        <f>C10</f>
        <v>0</v>
      </c>
      <c r="E9" s="4" t="e">
        <f t="shared" si="0"/>
        <v>#DIV/0!</v>
      </c>
    </row>
    <row r="10" spans="1:5" x14ac:dyDescent="0.25">
      <c r="A10" s="10" t="s">
        <v>114</v>
      </c>
      <c r="B10" s="115"/>
      <c r="C10" s="13"/>
      <c r="D10" s="3"/>
      <c r="E10" s="4" t="e">
        <f t="shared" si="0"/>
        <v>#DIV/0!</v>
      </c>
    </row>
    <row r="11" spans="1:5" x14ac:dyDescent="0.25">
      <c r="A11" s="10" t="s">
        <v>115</v>
      </c>
      <c r="B11" s="115">
        <v>1500</v>
      </c>
      <c r="C11" s="13"/>
      <c r="D11" s="3">
        <f>C12</f>
        <v>0</v>
      </c>
      <c r="E11" s="4" t="e">
        <f t="shared" si="0"/>
        <v>#DIV/0!</v>
      </c>
    </row>
    <row r="12" spans="1:5" ht="15" thickBot="1" x14ac:dyDescent="0.3">
      <c r="A12" s="11" t="s">
        <v>116</v>
      </c>
      <c r="B12" s="116"/>
      <c r="C12" s="14"/>
      <c r="D12" s="7"/>
      <c r="E12" s="8" t="e">
        <f t="shared" si="0"/>
        <v>#DIV/0!</v>
      </c>
    </row>
    <row r="13" spans="1:5" ht="15" thickBot="1" x14ac:dyDescent="0.3">
      <c r="A13" s="108" t="s">
        <v>2</v>
      </c>
      <c r="B13" s="109"/>
      <c r="C13" s="109"/>
      <c r="D13" s="109"/>
      <c r="E13" s="110"/>
    </row>
    <row r="14" spans="1:5" x14ac:dyDescent="0.25">
      <c r="A14" s="9" t="s">
        <v>4</v>
      </c>
      <c r="B14" s="15">
        <v>2110</v>
      </c>
      <c r="C14" s="12"/>
      <c r="D14" s="5"/>
      <c r="E14" s="6" t="e">
        <f>(D14-C14)/C14*100</f>
        <v>#DIV/0!</v>
      </c>
    </row>
    <row r="15" spans="1:5" x14ac:dyDescent="0.25">
      <c r="A15" s="10" t="s">
        <v>91</v>
      </c>
      <c r="B15" s="16">
        <v>2120</v>
      </c>
      <c r="C15" s="13"/>
      <c r="D15" s="3"/>
      <c r="E15" s="4" t="e">
        <f t="shared" ref="E15:E18" si="1">(D15-C15)/C15*100</f>
        <v>#DIV/0!</v>
      </c>
    </row>
    <row r="16" spans="1:5" x14ac:dyDescent="0.25">
      <c r="A16" s="10" t="s">
        <v>92</v>
      </c>
      <c r="B16" s="16">
        <v>2210</v>
      </c>
      <c r="C16" s="13"/>
      <c r="D16" s="3"/>
      <c r="E16" s="4" t="e">
        <f t="shared" si="1"/>
        <v>#DIV/0!</v>
      </c>
    </row>
    <row r="17" spans="1:5" x14ac:dyDescent="0.25">
      <c r="A17" s="10" t="s">
        <v>93</v>
      </c>
      <c r="B17" s="16">
        <v>2220</v>
      </c>
      <c r="C17" s="13"/>
      <c r="D17" s="3"/>
      <c r="E17" s="4" t="e">
        <f t="shared" si="1"/>
        <v>#DIV/0!</v>
      </c>
    </row>
    <row r="18" spans="1:5" x14ac:dyDescent="0.25">
      <c r="A18" s="10" t="s">
        <v>94</v>
      </c>
      <c r="B18" s="16">
        <v>2200</v>
      </c>
      <c r="C18" s="13">
        <f>C14-C15-C16-C17</f>
        <v>0</v>
      </c>
      <c r="D18" s="3">
        <f>D14-D15-D16-D17</f>
        <v>0</v>
      </c>
      <c r="E18" s="4" t="e">
        <f t="shared" si="1"/>
        <v>#DIV/0!</v>
      </c>
    </row>
    <row r="19" spans="1:5" ht="15" thickBot="1" x14ac:dyDescent="0.3">
      <c r="A19" s="11" t="s">
        <v>95</v>
      </c>
      <c r="B19" s="17">
        <v>2400</v>
      </c>
      <c r="C19" s="14"/>
      <c r="D19" s="7"/>
      <c r="E19" s="8" t="e">
        <f>(D19-C19)/C19*100</f>
        <v>#DIV/0!</v>
      </c>
    </row>
    <row r="20" spans="1:5" ht="43.5" thickBot="1" x14ac:dyDescent="0.3">
      <c r="A20" s="24" t="s">
        <v>9</v>
      </c>
      <c r="B20" s="18" t="s">
        <v>47</v>
      </c>
      <c r="C20" s="111" t="s">
        <v>123</v>
      </c>
      <c r="D20" s="112"/>
      <c r="E20" s="113"/>
    </row>
    <row r="21" spans="1:5" ht="28.5" customHeight="1" thickBot="1" x14ac:dyDescent="0.3">
      <c r="A21" s="107" t="s">
        <v>6</v>
      </c>
      <c r="B21" s="107"/>
      <c r="C21" s="107"/>
      <c r="D21" s="107"/>
      <c r="E21" s="107"/>
    </row>
    <row r="22" spans="1:5" ht="30.75" thickBot="1" x14ac:dyDescent="0.3">
      <c r="A22" s="19" t="s">
        <v>122</v>
      </c>
      <c r="B22" s="20">
        <v>2020</v>
      </c>
      <c r="C22" s="21">
        <v>2021</v>
      </c>
      <c r="D22" s="22" t="s">
        <v>90</v>
      </c>
      <c r="E22" s="23" t="s">
        <v>8</v>
      </c>
    </row>
    <row r="23" spans="1:5" x14ac:dyDescent="0.25">
      <c r="A23" s="9" t="s">
        <v>7</v>
      </c>
      <c r="B23" s="29" t="e">
        <f>C19/C14*100</f>
        <v>#DIV/0!</v>
      </c>
      <c r="C23" s="27" t="e">
        <f>D19/D14*100</f>
        <v>#DIV/0!</v>
      </c>
      <c r="D23" s="5" t="e">
        <f>(C23-B23)/B23*100</f>
        <v>#DIV/0!</v>
      </c>
      <c r="E23" s="26">
        <f>SUMIFS('ROS по ВЭД'!D2:D81,'ROS по ВЭД'!A2:A81,'Анализ рентабельности'!B20)</f>
        <v>9.1968059999973999</v>
      </c>
    </row>
    <row r="24" spans="1:5" x14ac:dyDescent="0.25">
      <c r="A24" s="31" t="s">
        <v>96</v>
      </c>
      <c r="B24" s="32" t="e">
        <f>C18/(C15+C16+C17)*100</f>
        <v>#DIV/0!</v>
      </c>
      <c r="C24" s="33" t="e">
        <f>D18/(D15+D16+D17)*100</f>
        <v>#DIV/0!</v>
      </c>
      <c r="D24" s="34" t="e">
        <f>(C24-B24)/B24*100</f>
        <v>#DIV/0!</v>
      </c>
      <c r="E24" s="35">
        <f>SUMIFS('ROM, ROA по ВЭД'!B2:B62,'ROM, ROA по ВЭД'!A2:A62,'Анализ рентабельности'!B20)</f>
        <v>11.9</v>
      </c>
    </row>
    <row r="25" spans="1:5" x14ac:dyDescent="0.25">
      <c r="A25" s="10" t="s">
        <v>103</v>
      </c>
      <c r="B25" s="30" t="e">
        <f>C19/(C5*0.5+C6*0.5)*100</f>
        <v>#DIV/0!</v>
      </c>
      <c r="C25" s="28" t="e">
        <f>D19/(D5*0.5+D6*0.5)*100</f>
        <v>#DIV/0!</v>
      </c>
      <c r="D25" s="3" t="e">
        <f>(C25-B25)/B25*100</f>
        <v>#DIV/0!</v>
      </c>
      <c r="E25" s="25">
        <f>SUMIFS('ROM, ROA по ВЭД'!C2:C62,'ROM, ROA по ВЭД'!A2:A62,'Анализ рентабельности'!B20)</f>
        <v>5</v>
      </c>
    </row>
    <row r="26" spans="1:5" x14ac:dyDescent="0.25">
      <c r="A26" s="31" t="s">
        <v>108</v>
      </c>
      <c r="B26" s="32" t="e">
        <f>C19/(C7*0.5+C8*0.5)*100</f>
        <v>#DIV/0!</v>
      </c>
      <c r="C26" s="33" t="e">
        <f>D19/(D7*0.5+D8*0.5)*100</f>
        <v>#DIV/0!</v>
      </c>
      <c r="D26" s="34" t="e">
        <f t="shared" ref="D26:D28" si="2">(C26-B26)/B26*100</f>
        <v>#DIV/0!</v>
      </c>
      <c r="E26" s="36">
        <f>SUMIFS('ROE по ВЭД'!G2:G81,'ROE по ВЭД'!A2:A81,'Анализ рентабельности'!B20)</f>
        <v>8.606575834933718</v>
      </c>
    </row>
    <row r="27" spans="1:5" x14ac:dyDescent="0.25">
      <c r="A27" s="10" t="s">
        <v>109</v>
      </c>
      <c r="B27" s="30" t="e">
        <f>C19/((C9+C10+C11+C12)*0.5+(D9+D10+D11+D12)*0.5)*100</f>
        <v>#DIV/0!</v>
      </c>
      <c r="C27" s="28" t="e">
        <f>D19/((D9+D10+D11+D12)*0.5+(E9+E10+E11+E12)*0.5)*100</f>
        <v>#DIV/0!</v>
      </c>
      <c r="D27" s="3" t="e">
        <f t="shared" si="2"/>
        <v>#DIV/0!</v>
      </c>
      <c r="E27" s="25">
        <f>SUMIFS('ROE по ВЭД'!H2:H81,'ROE по ВЭД'!A2:A81,'Анализ рентабельности'!B20)</f>
        <v>15.843923696127982</v>
      </c>
    </row>
    <row r="28" spans="1:5" ht="15" thickBot="1" x14ac:dyDescent="0.3">
      <c r="A28" s="37" t="s">
        <v>110</v>
      </c>
      <c r="B28" s="38" t="e">
        <f>C19/((C7+C8+C9+C10)*0.5+(D7+D8+D9+D10)*0.5)*100</f>
        <v>#DIV/0!</v>
      </c>
      <c r="C28" s="39" t="e">
        <f>D19/((D7+D8+D9+D10)*0.5+(E7+E8+E9+E10)*0.5)*100</f>
        <v>#DIV/0!</v>
      </c>
      <c r="D28" s="40" t="e">
        <f t="shared" si="2"/>
        <v>#DIV/0!</v>
      </c>
      <c r="E28" s="41">
        <f>SUMIFS('ROE по ВЭД'!M2:M81,'ROE по ВЭД'!A2:A81,'Анализ рентабельности'!B20)</f>
        <v>6.7154908686636885</v>
      </c>
    </row>
  </sheetData>
  <mergeCells count="10">
    <mergeCell ref="A1:E1"/>
    <mergeCell ref="A2:E2"/>
    <mergeCell ref="A21:E21"/>
    <mergeCell ref="A4:E4"/>
    <mergeCell ref="A13:E13"/>
    <mergeCell ref="C20:E20"/>
    <mergeCell ref="B5:B6"/>
    <mergeCell ref="B7:B8"/>
    <mergeCell ref="B9:B10"/>
    <mergeCell ref="B11:B12"/>
  </mergeCells>
  <conditionalFormatting sqref="B23:C23">
    <cfRule type="cellIs" dxfId="11" priority="15" operator="greaterThan">
      <formula>$E$23</formula>
    </cfRule>
    <cfRule type="cellIs" dxfId="10" priority="16" operator="lessThan">
      <formula>$E$23</formula>
    </cfRule>
  </conditionalFormatting>
  <conditionalFormatting sqref="B24:C24">
    <cfRule type="cellIs" dxfId="9" priority="13" operator="greaterThan">
      <formula>$E$24</formula>
    </cfRule>
    <cfRule type="cellIs" dxfId="8" priority="14" operator="lessThan">
      <formula>$E$24</formula>
    </cfRule>
  </conditionalFormatting>
  <conditionalFormatting sqref="B27:C27">
    <cfRule type="cellIs" dxfId="7" priority="7" operator="greaterThan">
      <formula>$E$27</formula>
    </cfRule>
    <cfRule type="cellIs" dxfId="6" priority="8" operator="lessThan">
      <formula>$E$27</formula>
    </cfRule>
  </conditionalFormatting>
  <conditionalFormatting sqref="B28:C28">
    <cfRule type="cellIs" dxfId="5" priority="5" operator="greaterThan">
      <formula>$E$28</formula>
    </cfRule>
    <cfRule type="cellIs" dxfId="4" priority="6" operator="lessThan">
      <formula>$E$28</formula>
    </cfRule>
  </conditionalFormatting>
  <conditionalFormatting sqref="B25:C25">
    <cfRule type="cellIs" dxfId="3" priority="3" operator="greaterThan">
      <formula>$E$25</formula>
    </cfRule>
    <cfRule type="cellIs" dxfId="2" priority="4" operator="lessThan">
      <formula>$E$25</formula>
    </cfRule>
  </conditionalFormatting>
  <conditionalFormatting sqref="B26:C26">
    <cfRule type="cellIs" dxfId="1" priority="1" operator="greaterThan">
      <formula>$E$26</formula>
    </cfRule>
    <cfRule type="cellIs" dxfId="0" priority="2" operator="lessThan">
      <formula>$E$26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ерите ОКВЭД вашей компании" prompt=" " xr:uid="{BFF3AA99-1A9C-43F9-AA30-F5E791867CA9}">
          <x14:formula1>
            <xm:f>'ROS по ВЭД'!$A$3:$A$81</xm:f>
          </x14:formula1>
          <xm:sqref>B20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FCE6B4A-10C5-4DB5-A285-398C45D8EB46}">
          <x14:colorSeries theme="5" tint="-0.499984740745262"/>
          <x14:colorNegative rgb="FFD00000"/>
          <x14:colorAxis rgb="FF000000"/>
          <x14:colorMarkers theme="5" tint="-0.249977111117893"/>
          <x14:colorFirst rgb="FFD00000"/>
          <x14:colorLast rgb="FFD00000"/>
          <x14:colorHigh rgb="FFD00000"/>
          <x14:colorLow rgb="FFD00000"/>
          <x14:sparklines>
            <x14:sparkline>
              <xm:f>'Анализ рентабельности'!B23:C23</xm:f>
              <xm:sqref>F23</xm:sqref>
            </x14:sparkline>
            <x14:sparkline>
              <xm:f>'Анализ рентабельности'!B24:C24</xm:f>
              <xm:sqref>F24</xm:sqref>
            </x14:sparkline>
            <x14:sparkline>
              <xm:f>'Анализ рентабельности'!B25:C25</xm:f>
              <xm:sqref>F25</xm:sqref>
            </x14:sparkline>
            <x14:sparkline>
              <xm:f>'Анализ рентабельности'!B26:C26</xm:f>
              <xm:sqref>F26</xm:sqref>
            </x14:sparkline>
            <x14:sparkline>
              <xm:f>'Анализ рентабельности'!B27:C27</xm:f>
              <xm:sqref>F27</xm:sqref>
            </x14:sparkline>
            <x14:sparkline>
              <xm:f>'Анализ рентабельности'!B28:C28</xm:f>
              <xm:sqref>F28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1139-35E0-492A-9673-52BEBE8DAD47}">
  <sheetPr>
    <tabColor theme="6"/>
  </sheetPr>
  <dimension ref="A1:D81"/>
  <sheetViews>
    <sheetView workbookViewId="0"/>
  </sheetViews>
  <sheetFormatPr defaultRowHeight="12.75" x14ac:dyDescent="0.2"/>
  <cols>
    <col min="1" max="1" width="50.7109375" style="42" customWidth="1"/>
    <col min="2" max="4" width="19.7109375" style="42" customWidth="1"/>
    <col min="5" max="16384" width="9.140625" style="42"/>
  </cols>
  <sheetData>
    <row r="1" spans="1:4" ht="26.25" thickBot="1" x14ac:dyDescent="0.25">
      <c r="A1" s="45" t="s">
        <v>9</v>
      </c>
      <c r="B1" s="44" t="s">
        <v>5</v>
      </c>
      <c r="C1" s="78" t="s">
        <v>4</v>
      </c>
      <c r="D1" s="82" t="s">
        <v>124</v>
      </c>
    </row>
    <row r="2" spans="1:4" x14ac:dyDescent="0.2">
      <c r="A2" s="46" t="s">
        <v>10</v>
      </c>
      <c r="B2" s="53">
        <v>16632502</v>
      </c>
      <c r="C2" s="79">
        <v>173498300</v>
      </c>
      <c r="D2" s="83">
        <f>B2/C2*100</f>
        <v>9.5865504157677623</v>
      </c>
    </row>
    <row r="3" spans="1:4" ht="25.5" x14ac:dyDescent="0.2">
      <c r="A3" s="47" t="s">
        <v>11</v>
      </c>
      <c r="B3" s="55">
        <v>236537</v>
      </c>
      <c r="C3" s="80">
        <v>2685335</v>
      </c>
      <c r="D3" s="84">
        <f t="shared" ref="D3:D56" si="0">B3/C3*100</f>
        <v>8.8084726859032489</v>
      </c>
    </row>
    <row r="4" spans="1:4" ht="38.25" x14ac:dyDescent="0.2">
      <c r="A4" s="48" t="s">
        <v>12</v>
      </c>
      <c r="B4" s="55">
        <v>118911</v>
      </c>
      <c r="C4" s="80">
        <v>2255330</v>
      </c>
      <c r="D4" s="84">
        <f t="shared" si="0"/>
        <v>5.272443500507686</v>
      </c>
    </row>
    <row r="5" spans="1:4" x14ac:dyDescent="0.2">
      <c r="A5" s="48" t="s">
        <v>13</v>
      </c>
      <c r="B5" s="55">
        <v>-1513</v>
      </c>
      <c r="C5" s="80">
        <v>111162</v>
      </c>
      <c r="D5" s="84">
        <f t="shared" si="0"/>
        <v>-1.3610766269048775</v>
      </c>
    </row>
    <row r="6" spans="1:4" x14ac:dyDescent="0.2">
      <c r="A6" s="48" t="s">
        <v>14</v>
      </c>
      <c r="B6" s="55">
        <v>119139</v>
      </c>
      <c r="C6" s="80">
        <v>318843</v>
      </c>
      <c r="D6" s="84">
        <f t="shared" si="0"/>
        <v>37.366039085066944</v>
      </c>
    </row>
    <row r="7" spans="1:4" x14ac:dyDescent="0.2">
      <c r="A7" s="47" t="s">
        <v>15</v>
      </c>
      <c r="B7" s="55">
        <v>3359277</v>
      </c>
      <c r="C7" s="80">
        <v>17183536</v>
      </c>
      <c r="D7" s="84">
        <f t="shared" si="0"/>
        <v>19.549393093482038</v>
      </c>
    </row>
    <row r="8" spans="1:4" x14ac:dyDescent="0.2">
      <c r="A8" s="48" t="s">
        <v>16</v>
      </c>
      <c r="B8" s="55">
        <v>91902</v>
      </c>
      <c r="C8" s="80">
        <v>1469835</v>
      </c>
      <c r="D8" s="84">
        <f t="shared" si="0"/>
        <v>6.2525385502454363</v>
      </c>
    </row>
    <row r="9" spans="1:4" x14ac:dyDescent="0.2">
      <c r="A9" s="48" t="s">
        <v>17</v>
      </c>
      <c r="B9" s="55">
        <v>2245775</v>
      </c>
      <c r="C9" s="80">
        <v>11696181</v>
      </c>
      <c r="D9" s="84">
        <f t="shared" si="0"/>
        <v>19.200925498673456</v>
      </c>
    </row>
    <row r="10" spans="1:4" x14ac:dyDescent="0.2">
      <c r="A10" s="49" t="s">
        <v>18</v>
      </c>
      <c r="B10" s="55">
        <v>718838</v>
      </c>
      <c r="C10" s="80">
        <v>1514943</v>
      </c>
      <c r="D10" s="84">
        <f t="shared" si="0"/>
        <v>47.449838046711989</v>
      </c>
    </row>
    <row r="11" spans="1:4" x14ac:dyDescent="0.2">
      <c r="A11" s="49" t="s">
        <v>19</v>
      </c>
      <c r="B11" s="55">
        <v>109855</v>
      </c>
      <c r="C11" s="80">
        <v>513875</v>
      </c>
      <c r="D11" s="84">
        <f t="shared" si="0"/>
        <v>21.377766966674773</v>
      </c>
    </row>
    <row r="12" spans="1:4" x14ac:dyDescent="0.2">
      <c r="A12" s="47" t="s">
        <v>20</v>
      </c>
      <c r="B12" s="55">
        <v>4202262</v>
      </c>
      <c r="C12" s="80">
        <v>45705374</v>
      </c>
      <c r="D12" s="84">
        <f t="shared" si="0"/>
        <v>9.1942404847184918</v>
      </c>
    </row>
    <row r="13" spans="1:4" x14ac:dyDescent="0.2">
      <c r="A13" s="49" t="s">
        <v>21</v>
      </c>
      <c r="B13" s="55">
        <v>281794</v>
      </c>
      <c r="C13" s="80">
        <v>4759297</v>
      </c>
      <c r="D13" s="84">
        <f t="shared" si="0"/>
        <v>5.9209164714872813</v>
      </c>
    </row>
    <row r="14" spans="1:4" x14ac:dyDescent="0.2">
      <c r="A14" s="49" t="s">
        <v>22</v>
      </c>
      <c r="B14" s="55">
        <v>54959</v>
      </c>
      <c r="C14" s="80">
        <v>761184</v>
      </c>
      <c r="D14" s="84">
        <f t="shared" si="0"/>
        <v>7.2201990583091611</v>
      </c>
    </row>
    <row r="15" spans="1:4" x14ac:dyDescent="0.2">
      <c r="A15" s="49" t="s">
        <v>23</v>
      </c>
      <c r="B15" s="55">
        <v>-9814</v>
      </c>
      <c r="C15" s="80">
        <v>237467</v>
      </c>
      <c r="D15" s="84">
        <f t="shared" si="0"/>
        <v>-4.132784765883259</v>
      </c>
    </row>
    <row r="16" spans="1:4" x14ac:dyDescent="0.2">
      <c r="A16" s="49" t="s">
        <v>24</v>
      </c>
      <c r="B16" s="55">
        <v>9541</v>
      </c>
      <c r="C16" s="80">
        <v>162410</v>
      </c>
      <c r="D16" s="84">
        <f t="shared" si="0"/>
        <v>5.8746382611908139</v>
      </c>
    </row>
    <row r="17" spans="1:4" x14ac:dyDescent="0.2">
      <c r="A17" s="49" t="s">
        <v>25</v>
      </c>
      <c r="B17" s="55">
        <v>7765</v>
      </c>
      <c r="C17" s="80">
        <v>148261</v>
      </c>
      <c r="D17" s="84">
        <f t="shared" si="0"/>
        <v>5.2373854216550546</v>
      </c>
    </row>
    <row r="18" spans="1:4" x14ac:dyDescent="0.2">
      <c r="A18" s="49" t="s">
        <v>26</v>
      </c>
      <c r="B18" s="55">
        <v>584</v>
      </c>
      <c r="C18" s="80">
        <v>52526</v>
      </c>
      <c r="D18" s="84">
        <f t="shared" si="0"/>
        <v>1.1118303316452804</v>
      </c>
    </row>
    <row r="19" spans="1:4" ht="38.25" x14ac:dyDescent="0.2">
      <c r="A19" s="49" t="s">
        <v>27</v>
      </c>
      <c r="B19" s="55">
        <v>27101</v>
      </c>
      <c r="C19" s="80">
        <v>499595</v>
      </c>
      <c r="D19" s="84">
        <f t="shared" si="0"/>
        <v>5.4245939210760712</v>
      </c>
    </row>
    <row r="20" spans="1:4" x14ac:dyDescent="0.2">
      <c r="A20" s="49" t="s">
        <v>28</v>
      </c>
      <c r="B20" s="55">
        <v>114203</v>
      </c>
      <c r="C20" s="80">
        <v>807610</v>
      </c>
      <c r="D20" s="84">
        <f t="shared" si="0"/>
        <v>14.140860068597465</v>
      </c>
    </row>
    <row r="21" spans="1:4" ht="25.5" x14ac:dyDescent="0.2">
      <c r="A21" s="49" t="s">
        <v>29</v>
      </c>
      <c r="B21" s="55">
        <v>18825</v>
      </c>
      <c r="C21" s="80">
        <v>181438</v>
      </c>
      <c r="D21" s="84">
        <f t="shared" si="0"/>
        <v>10.375445055611284</v>
      </c>
    </row>
    <row r="22" spans="1:4" x14ac:dyDescent="0.2">
      <c r="A22" s="49" t="s">
        <v>30</v>
      </c>
      <c r="B22" s="55">
        <v>892825</v>
      </c>
      <c r="C22" s="80">
        <v>13655552</v>
      </c>
      <c r="D22" s="84">
        <f t="shared" si="0"/>
        <v>6.53818315070676</v>
      </c>
    </row>
    <row r="23" spans="1:4" x14ac:dyDescent="0.2">
      <c r="A23" s="50" t="s">
        <v>31</v>
      </c>
      <c r="B23" s="55">
        <v>8358</v>
      </c>
      <c r="C23" s="80">
        <v>142735</v>
      </c>
      <c r="D23" s="84">
        <f t="shared" si="0"/>
        <v>5.8556065435947735</v>
      </c>
    </row>
    <row r="24" spans="1:4" x14ac:dyDescent="0.2">
      <c r="A24" s="50" t="s">
        <v>32</v>
      </c>
      <c r="B24" s="55">
        <v>884467</v>
      </c>
      <c r="C24" s="80">
        <v>13512817</v>
      </c>
      <c r="D24" s="84">
        <f t="shared" si="0"/>
        <v>6.5453931626543893</v>
      </c>
    </row>
    <row r="25" spans="1:4" ht="25.5" x14ac:dyDescent="0.2">
      <c r="A25" s="49" t="s">
        <v>33</v>
      </c>
      <c r="B25" s="55">
        <v>479286</v>
      </c>
      <c r="C25" s="80">
        <v>2892631</v>
      </c>
      <c r="D25" s="84">
        <f t="shared" si="0"/>
        <v>16.569206373021654</v>
      </c>
    </row>
    <row r="26" spans="1:4" ht="25.5" x14ac:dyDescent="0.2">
      <c r="A26" s="49" t="s">
        <v>34</v>
      </c>
      <c r="B26" s="55">
        <v>81892</v>
      </c>
      <c r="C26" s="80">
        <v>556017</v>
      </c>
      <c r="D26" s="84">
        <f t="shared" si="0"/>
        <v>14.728326651882945</v>
      </c>
    </row>
    <row r="27" spans="1:4" x14ac:dyDescent="0.2">
      <c r="A27" s="49" t="s">
        <v>35</v>
      </c>
      <c r="B27" s="55">
        <v>53083</v>
      </c>
      <c r="C27" s="80">
        <v>856783</v>
      </c>
      <c r="D27" s="84">
        <f t="shared" si="0"/>
        <v>6.1956177935369867</v>
      </c>
    </row>
    <row r="28" spans="1:4" ht="25.5" x14ac:dyDescent="0.2">
      <c r="A28" s="51" t="s">
        <v>36</v>
      </c>
      <c r="B28" s="55">
        <v>75599</v>
      </c>
      <c r="C28" s="80">
        <v>1313457</v>
      </c>
      <c r="D28" s="84">
        <f t="shared" si="0"/>
        <v>5.7557270622487069</v>
      </c>
    </row>
    <row r="29" spans="1:4" x14ac:dyDescent="0.2">
      <c r="A29" s="49" t="s">
        <v>37</v>
      </c>
      <c r="B29" s="55">
        <v>1454580</v>
      </c>
      <c r="C29" s="80">
        <v>6981595</v>
      </c>
      <c r="D29" s="84">
        <f t="shared" si="0"/>
        <v>20.834494123477516</v>
      </c>
    </row>
    <row r="30" spans="1:4" ht="25.5" x14ac:dyDescent="0.2">
      <c r="A30" s="49" t="s">
        <v>38</v>
      </c>
      <c r="B30" s="55">
        <v>128583</v>
      </c>
      <c r="C30" s="80">
        <v>2202009</v>
      </c>
      <c r="D30" s="84">
        <f t="shared" si="0"/>
        <v>5.8393494304519189</v>
      </c>
    </row>
    <row r="31" spans="1:4" ht="25.5" x14ac:dyDescent="0.2">
      <c r="A31" s="49" t="s">
        <v>39</v>
      </c>
      <c r="B31" s="55">
        <v>116052</v>
      </c>
      <c r="C31" s="80">
        <v>1248915</v>
      </c>
      <c r="D31" s="84">
        <f t="shared" si="0"/>
        <v>9.2922256518658202</v>
      </c>
    </row>
    <row r="32" spans="1:4" x14ac:dyDescent="0.2">
      <c r="A32" s="49" t="s">
        <v>40</v>
      </c>
      <c r="B32" s="55">
        <v>43903</v>
      </c>
      <c r="C32" s="80">
        <v>947025</v>
      </c>
      <c r="D32" s="84">
        <f t="shared" si="0"/>
        <v>4.6358860642538477</v>
      </c>
    </row>
    <row r="33" spans="1:4" ht="25.5" x14ac:dyDescent="0.2">
      <c r="A33" s="49" t="s">
        <v>41</v>
      </c>
      <c r="B33" s="55">
        <v>45872</v>
      </c>
      <c r="C33" s="80">
        <v>1181005</v>
      </c>
      <c r="D33" s="84">
        <f t="shared" si="0"/>
        <v>3.8841495167251621</v>
      </c>
    </row>
    <row r="34" spans="1:4" ht="25.5" x14ac:dyDescent="0.2">
      <c r="A34" s="49" t="s">
        <v>42</v>
      </c>
      <c r="B34" s="55">
        <v>87325</v>
      </c>
      <c r="C34" s="80">
        <v>2794616</v>
      </c>
      <c r="D34" s="84">
        <f t="shared" si="0"/>
        <v>3.1247584641324604</v>
      </c>
    </row>
    <row r="35" spans="1:4" ht="25.5" x14ac:dyDescent="0.2">
      <c r="A35" s="49" t="s">
        <v>43</v>
      </c>
      <c r="B35" s="55">
        <v>190023</v>
      </c>
      <c r="C35" s="80">
        <v>2344466</v>
      </c>
      <c r="D35" s="84">
        <f t="shared" si="0"/>
        <v>8.1051719240116942</v>
      </c>
    </row>
    <row r="36" spans="1:4" x14ac:dyDescent="0.2">
      <c r="A36" s="49" t="s">
        <v>44</v>
      </c>
      <c r="B36" s="55">
        <v>4469</v>
      </c>
      <c r="C36" s="80">
        <v>141229</v>
      </c>
      <c r="D36" s="84">
        <f t="shared" si="0"/>
        <v>3.1643642594651236</v>
      </c>
    </row>
    <row r="37" spans="1:4" x14ac:dyDescent="0.2">
      <c r="A37" s="49" t="s">
        <v>45</v>
      </c>
      <c r="B37" s="55">
        <v>6658</v>
      </c>
      <c r="C37" s="80">
        <v>147698</v>
      </c>
      <c r="D37" s="84">
        <f t="shared" si="0"/>
        <v>4.5078470933932753</v>
      </c>
    </row>
    <row r="38" spans="1:4" ht="25.5" x14ac:dyDescent="0.2">
      <c r="A38" s="47" t="s">
        <v>46</v>
      </c>
      <c r="B38" s="55">
        <v>723271</v>
      </c>
      <c r="C38" s="80">
        <v>10235127</v>
      </c>
      <c r="D38" s="84">
        <f t="shared" si="0"/>
        <v>7.0665561844029874</v>
      </c>
    </row>
    <row r="39" spans="1:4" ht="25.5" x14ac:dyDescent="0.2">
      <c r="A39" s="49" t="s">
        <v>47</v>
      </c>
      <c r="B39" s="55">
        <v>707296</v>
      </c>
      <c r="C39" s="80">
        <v>7690670</v>
      </c>
      <c r="D39" s="84">
        <f t="shared" si="0"/>
        <v>9.1968059999973999</v>
      </c>
    </row>
    <row r="40" spans="1:4" x14ac:dyDescent="0.2">
      <c r="A40" s="49" t="s">
        <v>48</v>
      </c>
      <c r="B40" s="55">
        <v>22892</v>
      </c>
      <c r="C40" s="80">
        <v>1426024</v>
      </c>
      <c r="D40" s="84">
        <f t="shared" si="0"/>
        <v>1.6053025755527257</v>
      </c>
    </row>
    <row r="41" spans="1:4" ht="25.5" x14ac:dyDescent="0.2">
      <c r="A41" s="49" t="s">
        <v>49</v>
      </c>
      <c r="B41" s="55">
        <v>-6917</v>
      </c>
      <c r="C41" s="80">
        <v>1118433</v>
      </c>
      <c r="D41" s="84">
        <f t="shared" si="0"/>
        <v>-0.61845456992059433</v>
      </c>
    </row>
    <row r="42" spans="1:4" ht="38.25" x14ac:dyDescent="0.2">
      <c r="A42" s="47" t="s">
        <v>50</v>
      </c>
      <c r="B42" s="55">
        <v>39675</v>
      </c>
      <c r="C42" s="80">
        <v>970505</v>
      </c>
      <c r="D42" s="84">
        <f t="shared" si="0"/>
        <v>4.0880778563737437</v>
      </c>
    </row>
    <row r="43" spans="1:4" x14ac:dyDescent="0.2">
      <c r="A43" s="47" t="s">
        <v>51</v>
      </c>
      <c r="B43" s="55">
        <v>-29485</v>
      </c>
      <c r="C43" s="80">
        <v>6257010</v>
      </c>
      <c r="D43" s="84">
        <f t="shared" si="0"/>
        <v>-0.47123146678685185</v>
      </c>
    </row>
    <row r="44" spans="1:4" x14ac:dyDescent="0.2">
      <c r="A44" s="49" t="s">
        <v>52</v>
      </c>
      <c r="B44" s="55">
        <v>-50649</v>
      </c>
      <c r="C44" s="80">
        <v>2989996</v>
      </c>
      <c r="D44" s="84">
        <f t="shared" si="0"/>
        <v>-1.6939487544464942</v>
      </c>
    </row>
    <row r="45" spans="1:4" x14ac:dyDescent="0.2">
      <c r="A45" s="49" t="s">
        <v>53</v>
      </c>
      <c r="B45" s="55">
        <v>4588</v>
      </c>
      <c r="C45" s="80">
        <v>2074277</v>
      </c>
      <c r="D45" s="84">
        <f t="shared" si="0"/>
        <v>0.22118550222559474</v>
      </c>
    </row>
    <row r="46" spans="1:4" ht="25.5" x14ac:dyDescent="0.2">
      <c r="A46" s="47" t="s">
        <v>54</v>
      </c>
      <c r="B46" s="55">
        <v>3226197</v>
      </c>
      <c r="C46" s="80">
        <v>57455907</v>
      </c>
      <c r="D46" s="84">
        <f t="shared" si="0"/>
        <v>5.6150832324342215</v>
      </c>
    </row>
    <row r="47" spans="1:4" ht="25.5" x14ac:dyDescent="0.2">
      <c r="A47" s="49" t="s">
        <v>55</v>
      </c>
      <c r="B47" s="55">
        <v>110302</v>
      </c>
      <c r="C47" s="80">
        <v>4994894</v>
      </c>
      <c r="D47" s="84">
        <f t="shared" si="0"/>
        <v>2.2082951109673199</v>
      </c>
    </row>
    <row r="48" spans="1:4" ht="25.5" x14ac:dyDescent="0.2">
      <c r="A48" s="49" t="s">
        <v>56</v>
      </c>
      <c r="B48" s="55">
        <v>2818930</v>
      </c>
      <c r="C48" s="80">
        <v>38770945</v>
      </c>
      <c r="D48" s="84">
        <f t="shared" si="0"/>
        <v>7.2707281186981634</v>
      </c>
    </row>
    <row r="49" spans="1:4" ht="25.5" x14ac:dyDescent="0.2">
      <c r="A49" s="49" t="s">
        <v>57</v>
      </c>
      <c r="B49" s="55">
        <v>296965</v>
      </c>
      <c r="C49" s="80">
        <v>13690068</v>
      </c>
      <c r="D49" s="84">
        <f t="shared" si="0"/>
        <v>2.1692003282963968</v>
      </c>
    </row>
    <row r="50" spans="1:4" x14ac:dyDescent="0.2">
      <c r="A50" s="47" t="s">
        <v>58</v>
      </c>
      <c r="B50" s="55">
        <v>1173200</v>
      </c>
      <c r="C50" s="80">
        <v>12344234</v>
      </c>
      <c r="D50" s="84">
        <f t="shared" si="0"/>
        <v>9.5040324089773414</v>
      </c>
    </row>
    <row r="51" spans="1:4" ht="25.5" x14ac:dyDescent="0.2">
      <c r="A51" s="49" t="s">
        <v>59</v>
      </c>
      <c r="B51" s="55">
        <v>450333</v>
      </c>
      <c r="C51" s="80">
        <v>6770149</v>
      </c>
      <c r="D51" s="84">
        <f t="shared" si="0"/>
        <v>6.6517442969128151</v>
      </c>
    </row>
    <row r="52" spans="1:4" ht="38.25" x14ac:dyDescent="0.2">
      <c r="A52" s="50" t="s">
        <v>60</v>
      </c>
      <c r="B52" s="55">
        <v>15485</v>
      </c>
      <c r="C52" s="80">
        <v>363208</v>
      </c>
      <c r="D52" s="84">
        <f t="shared" si="0"/>
        <v>4.2633972819981931</v>
      </c>
    </row>
    <row r="53" spans="1:4" ht="25.5" x14ac:dyDescent="0.2">
      <c r="A53" s="50" t="s">
        <v>61</v>
      </c>
      <c r="B53" s="55">
        <v>163061</v>
      </c>
      <c r="C53" s="80">
        <v>2265701</v>
      </c>
      <c r="D53" s="84">
        <f t="shared" si="0"/>
        <v>7.1969337525119155</v>
      </c>
    </row>
    <row r="54" spans="1:4" ht="25.5" x14ac:dyDescent="0.2">
      <c r="A54" s="50" t="s">
        <v>62</v>
      </c>
      <c r="B54" s="55">
        <v>-13473</v>
      </c>
      <c r="C54" s="80">
        <v>488139</v>
      </c>
      <c r="D54" s="84">
        <f t="shared" si="0"/>
        <v>-2.7600744869801428</v>
      </c>
    </row>
    <row r="55" spans="1:4" ht="25.5" x14ac:dyDescent="0.2">
      <c r="A55" s="50" t="s">
        <v>63</v>
      </c>
      <c r="B55" s="55">
        <v>11056</v>
      </c>
      <c r="C55" s="80">
        <v>709094</v>
      </c>
      <c r="D55" s="84">
        <f t="shared" si="0"/>
        <v>1.5591726907857066</v>
      </c>
    </row>
    <row r="56" spans="1:4" x14ac:dyDescent="0.2">
      <c r="A56" s="50" t="s">
        <v>64</v>
      </c>
      <c r="B56" s="55">
        <v>274204</v>
      </c>
      <c r="C56" s="80">
        <v>2944007</v>
      </c>
      <c r="D56" s="84">
        <f t="shared" si="0"/>
        <v>9.3139724192231874</v>
      </c>
    </row>
    <row r="57" spans="1:4" x14ac:dyDescent="0.2">
      <c r="A57" s="49" t="s">
        <v>65</v>
      </c>
      <c r="B57" s="55">
        <v>-1148</v>
      </c>
      <c r="C57" s="80">
        <v>253927</v>
      </c>
      <c r="D57" s="84">
        <f t="shared" ref="D57:D81" si="1">B57/C57*100</f>
        <v>-0.45209843773998037</v>
      </c>
    </row>
    <row r="58" spans="1:4" x14ac:dyDescent="0.2">
      <c r="A58" s="49" t="s">
        <v>66</v>
      </c>
      <c r="B58" s="55">
        <v>40498</v>
      </c>
      <c r="C58" s="80">
        <v>1726345</v>
      </c>
      <c r="D58" s="84">
        <f t="shared" si="1"/>
        <v>2.345881037683661</v>
      </c>
    </row>
    <row r="59" spans="1:4" ht="25.5" x14ac:dyDescent="0.2">
      <c r="A59" s="49" t="s">
        <v>67</v>
      </c>
      <c r="B59" s="55">
        <v>683919</v>
      </c>
      <c r="C59" s="80">
        <v>3456754</v>
      </c>
      <c r="D59" s="84">
        <f t="shared" si="1"/>
        <v>19.785006396173983</v>
      </c>
    </row>
    <row r="60" spans="1:4" ht="25.5" x14ac:dyDescent="0.2">
      <c r="A60" s="49" t="s">
        <v>68</v>
      </c>
      <c r="B60" s="55">
        <v>-402</v>
      </c>
      <c r="C60" s="80">
        <v>137059</v>
      </c>
      <c r="D60" s="84">
        <f t="shared" si="1"/>
        <v>-0.29330434338496558</v>
      </c>
    </row>
    <row r="61" spans="1:4" ht="25.5" x14ac:dyDescent="0.2">
      <c r="A61" s="47" t="s">
        <v>69</v>
      </c>
      <c r="B61" s="55">
        <v>8049</v>
      </c>
      <c r="C61" s="80">
        <v>723101</v>
      </c>
      <c r="D61" s="84">
        <f t="shared" si="1"/>
        <v>1.1131225098568527</v>
      </c>
    </row>
    <row r="62" spans="1:4" ht="25.5" x14ac:dyDescent="0.2">
      <c r="A62" s="49" t="s">
        <v>70</v>
      </c>
      <c r="B62" s="55">
        <v>-8090</v>
      </c>
      <c r="C62" s="80">
        <v>175020</v>
      </c>
      <c r="D62" s="84">
        <f t="shared" si="1"/>
        <v>-4.6223288766998056</v>
      </c>
    </row>
    <row r="63" spans="1:4" ht="25.5" x14ac:dyDescent="0.2">
      <c r="A63" s="49" t="s">
        <v>71</v>
      </c>
      <c r="B63" s="55">
        <v>16139</v>
      </c>
      <c r="C63" s="80">
        <v>548081</v>
      </c>
      <c r="D63" s="84">
        <f t="shared" si="1"/>
        <v>2.9446377451508079</v>
      </c>
    </row>
    <row r="64" spans="1:4" x14ac:dyDescent="0.2">
      <c r="A64" s="47" t="s">
        <v>72</v>
      </c>
      <c r="B64" s="55">
        <v>389334</v>
      </c>
      <c r="C64" s="80">
        <v>3961426</v>
      </c>
      <c r="D64" s="84">
        <f t="shared" si="1"/>
        <v>9.8281275480092276</v>
      </c>
    </row>
    <row r="65" spans="1:4" x14ac:dyDescent="0.2">
      <c r="A65" s="49" t="s">
        <v>73</v>
      </c>
      <c r="B65" s="55">
        <v>14561</v>
      </c>
      <c r="C65" s="80">
        <v>129706</v>
      </c>
      <c r="D65" s="84">
        <f t="shared" si="1"/>
        <v>11.226157617997625</v>
      </c>
    </row>
    <row r="66" spans="1:4" x14ac:dyDescent="0.2">
      <c r="A66" s="49" t="s">
        <v>74</v>
      </c>
      <c r="B66" s="55">
        <v>216116</v>
      </c>
      <c r="C66" s="80">
        <v>1983028</v>
      </c>
      <c r="D66" s="84">
        <f t="shared" si="1"/>
        <v>10.898282828079079</v>
      </c>
    </row>
    <row r="67" spans="1:4" x14ac:dyDescent="0.2">
      <c r="A67" s="49" t="s">
        <v>75</v>
      </c>
      <c r="B67" s="55">
        <v>51016</v>
      </c>
      <c r="C67" s="80">
        <v>460473</v>
      </c>
      <c r="D67" s="84">
        <f t="shared" si="1"/>
        <v>11.079042636593242</v>
      </c>
    </row>
    <row r="68" spans="1:4" x14ac:dyDescent="0.2">
      <c r="A68" s="47" t="s">
        <v>76</v>
      </c>
      <c r="B68" s="55">
        <v>1448143</v>
      </c>
      <c r="C68" s="80">
        <v>4490012</v>
      </c>
      <c r="D68" s="84">
        <f t="shared" si="1"/>
        <v>32.252541864030654</v>
      </c>
    </row>
    <row r="69" spans="1:4" ht="25.5" x14ac:dyDescent="0.2">
      <c r="A69" s="47" t="s">
        <v>77</v>
      </c>
      <c r="B69" s="55">
        <v>418394</v>
      </c>
      <c r="C69" s="80">
        <v>2338556</v>
      </c>
      <c r="D69" s="84">
        <f t="shared" si="1"/>
        <v>17.891125976884879</v>
      </c>
    </row>
    <row r="70" spans="1:4" ht="25.5" x14ac:dyDescent="0.2">
      <c r="A70" s="47" t="s">
        <v>78</v>
      </c>
      <c r="B70" s="55">
        <v>927918</v>
      </c>
      <c r="C70" s="80">
        <v>6184850</v>
      </c>
      <c r="D70" s="84">
        <f t="shared" si="1"/>
        <v>15.003080107035741</v>
      </c>
    </row>
    <row r="71" spans="1:4" x14ac:dyDescent="0.2">
      <c r="A71" s="49" t="s">
        <v>79</v>
      </c>
      <c r="B71" s="55">
        <v>77790</v>
      </c>
      <c r="C71" s="80">
        <v>1592155</v>
      </c>
      <c r="D71" s="84">
        <f t="shared" si="1"/>
        <v>4.8858308393341101</v>
      </c>
    </row>
    <row r="72" spans="1:4" ht="25.5" x14ac:dyDescent="0.2">
      <c r="A72" s="47" t="s">
        <v>80</v>
      </c>
      <c r="B72" s="55">
        <v>443287</v>
      </c>
      <c r="C72" s="80">
        <v>1582634</v>
      </c>
      <c r="D72" s="84">
        <f t="shared" si="1"/>
        <v>28.009445013818734</v>
      </c>
    </row>
    <row r="73" spans="1:4" ht="38.25" x14ac:dyDescent="0.2">
      <c r="A73" s="49" t="s">
        <v>81</v>
      </c>
      <c r="B73" s="55">
        <v>998</v>
      </c>
      <c r="C73" s="80">
        <v>89142</v>
      </c>
      <c r="D73" s="84">
        <f t="shared" si="1"/>
        <v>1.1195620470709653</v>
      </c>
    </row>
    <row r="74" spans="1:4" ht="25.5" x14ac:dyDescent="0.2">
      <c r="A74" s="47" t="s">
        <v>82</v>
      </c>
      <c r="B74" s="55">
        <v>15697</v>
      </c>
      <c r="C74" s="80">
        <v>64929</v>
      </c>
      <c r="D74" s="84">
        <f t="shared" si="1"/>
        <v>24.175638004589629</v>
      </c>
    </row>
    <row r="75" spans="1:4" x14ac:dyDescent="0.2">
      <c r="A75" s="47" t="s">
        <v>83</v>
      </c>
      <c r="B75" s="55">
        <v>2945</v>
      </c>
      <c r="C75" s="80">
        <v>77135</v>
      </c>
      <c r="D75" s="84">
        <f t="shared" si="1"/>
        <v>3.8179814610747389</v>
      </c>
    </row>
    <row r="76" spans="1:4" ht="25.5" x14ac:dyDescent="0.2">
      <c r="A76" s="47" t="s">
        <v>84</v>
      </c>
      <c r="B76" s="55">
        <v>23838</v>
      </c>
      <c r="C76" s="80">
        <v>405721</v>
      </c>
      <c r="D76" s="84">
        <f t="shared" si="1"/>
        <v>5.8754661454546353</v>
      </c>
    </row>
    <row r="77" spans="1:4" x14ac:dyDescent="0.2">
      <c r="A77" s="49" t="s">
        <v>85</v>
      </c>
      <c r="B77" s="55">
        <v>23360</v>
      </c>
      <c r="C77" s="80">
        <v>401371</v>
      </c>
      <c r="D77" s="84">
        <f t="shared" si="1"/>
        <v>5.8200517725495864</v>
      </c>
    </row>
    <row r="78" spans="1:4" ht="25.5" x14ac:dyDescent="0.2">
      <c r="A78" s="47" t="s">
        <v>86</v>
      </c>
      <c r="B78" s="55">
        <v>15013</v>
      </c>
      <c r="C78" s="80">
        <v>549427</v>
      </c>
      <c r="D78" s="84">
        <f t="shared" si="1"/>
        <v>2.7324831142262758</v>
      </c>
    </row>
    <row r="79" spans="1:4" ht="25.5" x14ac:dyDescent="0.2">
      <c r="A79" s="49" t="s">
        <v>87</v>
      </c>
      <c r="B79" s="55">
        <v>316</v>
      </c>
      <c r="C79" s="80">
        <v>5337</v>
      </c>
      <c r="D79" s="84">
        <f t="shared" si="1"/>
        <v>5.9209293610642684</v>
      </c>
    </row>
    <row r="80" spans="1:4" x14ac:dyDescent="0.2">
      <c r="A80" s="49" t="s">
        <v>88</v>
      </c>
      <c r="B80" s="55">
        <v>-18484</v>
      </c>
      <c r="C80" s="80">
        <v>244909</v>
      </c>
      <c r="D80" s="84">
        <f t="shared" si="1"/>
        <v>-7.5472930762038146</v>
      </c>
    </row>
    <row r="81" spans="1:4" ht="13.5" thickBot="1" x14ac:dyDescent="0.25">
      <c r="A81" s="52" t="s">
        <v>89</v>
      </c>
      <c r="B81" s="57">
        <v>8950</v>
      </c>
      <c r="C81" s="81">
        <v>283481</v>
      </c>
      <c r="D81" s="85">
        <f t="shared" si="1"/>
        <v>3.1571780824817179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86D4-A710-4746-A526-1967C16B4A3F}">
  <sheetPr>
    <tabColor theme="6"/>
  </sheetPr>
  <dimension ref="A1:C78"/>
  <sheetViews>
    <sheetView workbookViewId="0"/>
  </sheetViews>
  <sheetFormatPr defaultRowHeight="15" x14ac:dyDescent="0.25"/>
  <cols>
    <col min="1" max="1" width="50.7109375" customWidth="1"/>
    <col min="2" max="3" width="19.7109375" customWidth="1"/>
  </cols>
  <sheetData>
    <row r="1" spans="1:3" ht="26.25" thickBot="1" x14ac:dyDescent="0.3">
      <c r="A1" s="64" t="s">
        <v>9</v>
      </c>
      <c r="B1" s="69" t="s">
        <v>125</v>
      </c>
      <c r="C1" s="59" t="s">
        <v>126</v>
      </c>
    </row>
    <row r="2" spans="1:3" x14ac:dyDescent="0.25">
      <c r="A2" s="65" t="s">
        <v>10</v>
      </c>
      <c r="B2" s="86">
        <v>9.9</v>
      </c>
      <c r="C2" s="87">
        <v>4.5</v>
      </c>
    </row>
    <row r="3" spans="1:3" ht="25.5" x14ac:dyDescent="0.25">
      <c r="A3" s="66" t="s">
        <v>11</v>
      </c>
      <c r="B3" s="88">
        <v>22.9</v>
      </c>
      <c r="C3" s="89">
        <v>8.5</v>
      </c>
    </row>
    <row r="4" spans="1:3" ht="38.25" x14ac:dyDescent="0.25">
      <c r="A4" s="66" t="s">
        <v>12</v>
      </c>
      <c r="B4" s="88">
        <v>20.8</v>
      </c>
      <c r="C4" s="89">
        <v>7.8</v>
      </c>
    </row>
    <row r="5" spans="1:3" x14ac:dyDescent="0.25">
      <c r="A5" s="66" t="s">
        <v>13</v>
      </c>
      <c r="B5" s="88">
        <v>4.5</v>
      </c>
      <c r="C5" s="89" t="s">
        <v>97</v>
      </c>
    </row>
    <row r="6" spans="1:3" x14ac:dyDescent="0.25">
      <c r="A6" s="66" t="s">
        <v>14</v>
      </c>
      <c r="B6" s="88">
        <v>52.2</v>
      </c>
      <c r="C6" s="89">
        <v>15.6</v>
      </c>
    </row>
    <row r="7" spans="1:3" x14ac:dyDescent="0.25">
      <c r="A7" s="66" t="s">
        <v>15</v>
      </c>
      <c r="B7" s="88">
        <v>23</v>
      </c>
      <c r="C7" s="89">
        <v>8.3000000000000007</v>
      </c>
    </row>
    <row r="8" spans="1:3" x14ac:dyDescent="0.25">
      <c r="A8" s="66" t="s">
        <v>16</v>
      </c>
      <c r="B8" s="88">
        <v>3</v>
      </c>
      <c r="C8" s="89" t="s">
        <v>97</v>
      </c>
    </row>
    <row r="9" spans="1:3" x14ac:dyDescent="0.25">
      <c r="A9" s="66" t="s">
        <v>98</v>
      </c>
      <c r="B9" s="88">
        <v>19.8</v>
      </c>
      <c r="C9" s="89">
        <v>9.6</v>
      </c>
    </row>
    <row r="10" spans="1:3" x14ac:dyDescent="0.25">
      <c r="A10" s="66" t="s">
        <v>18</v>
      </c>
      <c r="B10" s="88">
        <v>81.400000000000006</v>
      </c>
      <c r="C10" s="89">
        <v>27.9</v>
      </c>
    </row>
    <row r="11" spans="1:3" x14ac:dyDescent="0.25">
      <c r="A11" s="66" t="s">
        <v>19</v>
      </c>
      <c r="B11" s="88">
        <v>32.799999999999997</v>
      </c>
      <c r="C11" s="89">
        <v>6.6</v>
      </c>
    </row>
    <row r="12" spans="1:3" x14ac:dyDescent="0.25">
      <c r="A12" s="66" t="s">
        <v>20</v>
      </c>
      <c r="B12" s="88">
        <v>12.2</v>
      </c>
      <c r="C12" s="89">
        <v>5.8</v>
      </c>
    </row>
    <row r="13" spans="1:3" x14ac:dyDescent="0.25">
      <c r="A13" s="66" t="s">
        <v>21</v>
      </c>
      <c r="B13" s="88">
        <v>9.5</v>
      </c>
      <c r="C13" s="89">
        <v>8.6999999999999993</v>
      </c>
    </row>
    <row r="14" spans="1:3" x14ac:dyDescent="0.25">
      <c r="A14" s="66" t="s">
        <v>22</v>
      </c>
      <c r="B14" s="88">
        <v>10.6</v>
      </c>
      <c r="C14" s="89">
        <v>6.9</v>
      </c>
    </row>
    <row r="15" spans="1:3" x14ac:dyDescent="0.25">
      <c r="A15" s="66" t="s">
        <v>23</v>
      </c>
      <c r="B15" s="88">
        <v>28.7</v>
      </c>
      <c r="C15" s="89">
        <v>19.600000000000001</v>
      </c>
    </row>
    <row r="16" spans="1:3" x14ac:dyDescent="0.25">
      <c r="A16" s="66" t="s">
        <v>24</v>
      </c>
      <c r="B16" s="88">
        <v>11.8</v>
      </c>
      <c r="C16" s="89">
        <v>5.6</v>
      </c>
    </row>
    <row r="17" spans="1:3" x14ac:dyDescent="0.25">
      <c r="A17" s="66" t="s">
        <v>25</v>
      </c>
      <c r="B17" s="88">
        <v>16.3</v>
      </c>
      <c r="C17" s="89">
        <v>9.9</v>
      </c>
    </row>
    <row r="18" spans="1:3" x14ac:dyDescent="0.25">
      <c r="A18" s="66" t="s">
        <v>26</v>
      </c>
      <c r="B18" s="88">
        <v>4.9000000000000004</v>
      </c>
      <c r="C18" s="89">
        <v>2.2000000000000002</v>
      </c>
    </row>
    <row r="19" spans="1:3" ht="38.25" x14ac:dyDescent="0.25">
      <c r="A19" s="66" t="s">
        <v>27</v>
      </c>
      <c r="B19" s="88">
        <v>12.6</v>
      </c>
      <c r="C19" s="89" t="s">
        <v>99</v>
      </c>
    </row>
    <row r="20" spans="1:3" x14ac:dyDescent="0.25">
      <c r="A20" s="66" t="s">
        <v>28</v>
      </c>
      <c r="B20" s="88">
        <v>15.6</v>
      </c>
      <c r="C20" s="89">
        <v>7.2</v>
      </c>
    </row>
    <row r="21" spans="1:3" ht="25.5" x14ac:dyDescent="0.25">
      <c r="A21" s="66" t="s">
        <v>29</v>
      </c>
      <c r="B21" s="88">
        <v>13.8</v>
      </c>
      <c r="C21" s="89">
        <v>10.4</v>
      </c>
    </row>
    <row r="22" spans="1:3" x14ac:dyDescent="0.25">
      <c r="A22" s="66" t="s">
        <v>30</v>
      </c>
      <c r="B22" s="88">
        <v>5.3</v>
      </c>
      <c r="C22" s="89">
        <v>2.9</v>
      </c>
    </row>
    <row r="23" spans="1:3" ht="25.5" x14ac:dyDescent="0.25">
      <c r="A23" s="66" t="s">
        <v>33</v>
      </c>
      <c r="B23" s="88">
        <v>21.6</v>
      </c>
      <c r="C23" s="89">
        <v>3.9</v>
      </c>
    </row>
    <row r="24" spans="1:3" ht="25.5" x14ac:dyDescent="0.25">
      <c r="A24" s="66" t="s">
        <v>34</v>
      </c>
      <c r="B24" s="88">
        <v>42.3</v>
      </c>
      <c r="C24" s="89">
        <v>15.3</v>
      </c>
    </row>
    <row r="25" spans="1:3" x14ac:dyDescent="0.25">
      <c r="A25" s="66" t="s">
        <v>35</v>
      </c>
      <c r="B25" s="88">
        <v>11.2</v>
      </c>
      <c r="C25" s="89">
        <v>9.6999999999999993</v>
      </c>
    </row>
    <row r="26" spans="1:3" ht="25.5" x14ac:dyDescent="0.25">
      <c r="A26" s="66" t="s">
        <v>36</v>
      </c>
      <c r="B26" s="88">
        <v>12.7</v>
      </c>
      <c r="C26" s="89">
        <v>5.8</v>
      </c>
    </row>
    <row r="27" spans="1:3" x14ac:dyDescent="0.25">
      <c r="A27" s="66" t="s">
        <v>37</v>
      </c>
      <c r="B27" s="88">
        <v>25.2</v>
      </c>
      <c r="C27" s="89">
        <v>15.9</v>
      </c>
    </row>
    <row r="28" spans="1:3" ht="25.5" x14ac:dyDescent="0.25">
      <c r="A28" s="66" t="s">
        <v>38</v>
      </c>
      <c r="B28" s="88">
        <v>11.9</v>
      </c>
      <c r="C28" s="89">
        <v>4.9000000000000004</v>
      </c>
    </row>
    <row r="29" spans="1:3" ht="25.5" x14ac:dyDescent="0.25">
      <c r="A29" s="66" t="s">
        <v>41</v>
      </c>
      <c r="B29" s="88">
        <v>10.3</v>
      </c>
      <c r="C29" s="89">
        <v>3.7</v>
      </c>
    </row>
    <row r="30" spans="1:3" ht="25.5" x14ac:dyDescent="0.25">
      <c r="A30" s="66" t="s">
        <v>39</v>
      </c>
      <c r="B30" s="88">
        <v>13.5</v>
      </c>
      <c r="C30" s="89">
        <v>4.7</v>
      </c>
    </row>
    <row r="31" spans="1:3" x14ac:dyDescent="0.25">
      <c r="A31" s="66" t="s">
        <v>100</v>
      </c>
      <c r="B31" s="88">
        <v>8.8000000000000007</v>
      </c>
      <c r="C31" s="89">
        <v>6.6</v>
      </c>
    </row>
    <row r="32" spans="1:3" ht="25.5" x14ac:dyDescent="0.25">
      <c r="A32" s="66" t="s">
        <v>42</v>
      </c>
      <c r="B32" s="88">
        <v>1.4</v>
      </c>
      <c r="C32" s="89">
        <v>1.9</v>
      </c>
    </row>
    <row r="33" spans="1:3" ht="25.5" x14ac:dyDescent="0.25">
      <c r="A33" s="66" t="s">
        <v>43</v>
      </c>
      <c r="B33" s="88">
        <v>9</v>
      </c>
      <c r="C33" s="89">
        <v>1.3</v>
      </c>
    </row>
    <row r="34" spans="1:3" x14ac:dyDescent="0.25">
      <c r="A34" s="66" t="s">
        <v>45</v>
      </c>
      <c r="B34" s="88">
        <v>11.6</v>
      </c>
      <c r="C34" s="89">
        <v>8.1</v>
      </c>
    </row>
    <row r="35" spans="1:3" ht="25.5" x14ac:dyDescent="0.25">
      <c r="A35" s="67" t="s">
        <v>46</v>
      </c>
      <c r="B35" s="88">
        <v>8.4</v>
      </c>
      <c r="C35" s="89">
        <v>2.6</v>
      </c>
    </row>
    <row r="36" spans="1:3" ht="25.5" x14ac:dyDescent="0.25">
      <c r="A36" s="67" t="s">
        <v>47</v>
      </c>
      <c r="B36" s="88">
        <v>11.9</v>
      </c>
      <c r="C36" s="89">
        <v>5</v>
      </c>
    </row>
    <row r="37" spans="1:3" x14ac:dyDescent="0.25">
      <c r="A37" s="67" t="s">
        <v>48</v>
      </c>
      <c r="B37" s="88">
        <v>1.9</v>
      </c>
      <c r="C37" s="89" t="s">
        <v>97</v>
      </c>
    </row>
    <row r="38" spans="1:3" ht="25.5" x14ac:dyDescent="0.25">
      <c r="A38" s="67" t="s">
        <v>49</v>
      </c>
      <c r="B38" s="88" t="s">
        <v>97</v>
      </c>
      <c r="C38" s="89" t="s">
        <v>97</v>
      </c>
    </row>
    <row r="39" spans="1:3" ht="38.25" x14ac:dyDescent="0.25">
      <c r="A39" s="67" t="s">
        <v>50</v>
      </c>
      <c r="B39" s="88">
        <v>3.2</v>
      </c>
      <c r="C39" s="89">
        <v>2.5</v>
      </c>
    </row>
    <row r="40" spans="1:3" x14ac:dyDescent="0.25">
      <c r="A40" s="67" t="s">
        <v>51</v>
      </c>
      <c r="B40" s="88">
        <v>8.1</v>
      </c>
      <c r="C40" s="89">
        <v>2.5</v>
      </c>
    </row>
    <row r="41" spans="1:3" ht="25.5" x14ac:dyDescent="0.25">
      <c r="A41" s="67" t="s">
        <v>54</v>
      </c>
      <c r="B41" s="88">
        <v>5.0999999999999996</v>
      </c>
      <c r="C41" s="89">
        <v>3.1</v>
      </c>
    </row>
    <row r="42" spans="1:3" ht="25.5" x14ac:dyDescent="0.25">
      <c r="A42" s="67" t="s">
        <v>55</v>
      </c>
      <c r="B42" s="88">
        <v>3.8</v>
      </c>
      <c r="C42" s="89">
        <v>7.8</v>
      </c>
    </row>
    <row r="43" spans="1:3" ht="25.5" x14ac:dyDescent="0.25">
      <c r="A43" s="67" t="s">
        <v>56</v>
      </c>
      <c r="B43" s="88">
        <v>5.4</v>
      </c>
      <c r="C43" s="89">
        <v>1.9</v>
      </c>
    </row>
    <row r="44" spans="1:3" ht="25.5" x14ac:dyDescent="0.25">
      <c r="A44" s="67" t="s">
        <v>57</v>
      </c>
      <c r="B44" s="88">
        <v>4.9000000000000004</v>
      </c>
      <c r="C44" s="89">
        <v>8</v>
      </c>
    </row>
    <row r="45" spans="1:3" ht="25.5" x14ac:dyDescent="0.25">
      <c r="A45" s="67" t="s">
        <v>69</v>
      </c>
      <c r="B45" s="88" t="s">
        <v>97</v>
      </c>
      <c r="C45" s="89" t="s">
        <v>97</v>
      </c>
    </row>
    <row r="46" spans="1:3" x14ac:dyDescent="0.25">
      <c r="A46" s="67" t="s">
        <v>58</v>
      </c>
      <c r="B46" s="88">
        <v>3.4</v>
      </c>
      <c r="C46" s="89">
        <v>1.6</v>
      </c>
    </row>
    <row r="47" spans="1:3" ht="38.25" x14ac:dyDescent="0.25">
      <c r="A47" s="67" t="s">
        <v>60</v>
      </c>
      <c r="B47" s="88">
        <v>3.3</v>
      </c>
      <c r="C47" s="89" t="s">
        <v>97</v>
      </c>
    </row>
    <row r="48" spans="1:3" ht="25.5" x14ac:dyDescent="0.25">
      <c r="A48" s="67" t="s">
        <v>61</v>
      </c>
      <c r="B48" s="88" t="s">
        <v>97</v>
      </c>
      <c r="C48" s="89">
        <v>2.1</v>
      </c>
    </row>
    <row r="49" spans="1:3" ht="25.5" x14ac:dyDescent="0.25">
      <c r="A49" s="67" t="s">
        <v>62</v>
      </c>
      <c r="B49" s="88" t="s">
        <v>97</v>
      </c>
      <c r="C49" s="89" t="s">
        <v>97</v>
      </c>
    </row>
    <row r="50" spans="1:3" ht="25.5" x14ac:dyDescent="0.25">
      <c r="A50" s="67" t="s">
        <v>63</v>
      </c>
      <c r="B50" s="88">
        <v>4</v>
      </c>
      <c r="C50" s="89">
        <v>4</v>
      </c>
    </row>
    <row r="51" spans="1:3" x14ac:dyDescent="0.25">
      <c r="A51" s="67" t="s">
        <v>64</v>
      </c>
      <c r="B51" s="88">
        <v>9.5</v>
      </c>
      <c r="C51" s="89">
        <v>3.7</v>
      </c>
    </row>
    <row r="52" spans="1:3" x14ac:dyDescent="0.25">
      <c r="A52" s="67" t="s">
        <v>65</v>
      </c>
      <c r="B52" s="88">
        <v>8.6</v>
      </c>
      <c r="C52" s="89">
        <v>5.4</v>
      </c>
    </row>
    <row r="53" spans="1:3" x14ac:dyDescent="0.25">
      <c r="A53" s="67" t="s">
        <v>66</v>
      </c>
      <c r="B53" s="88" t="s">
        <v>97</v>
      </c>
      <c r="C53" s="89" t="s">
        <v>97</v>
      </c>
    </row>
    <row r="54" spans="1:3" ht="25.5" x14ac:dyDescent="0.25">
      <c r="A54" s="67" t="s">
        <v>68</v>
      </c>
      <c r="B54" s="88">
        <v>2.9</v>
      </c>
      <c r="C54" s="89">
        <v>0.7</v>
      </c>
    </row>
    <row r="55" spans="1:3" x14ac:dyDescent="0.25">
      <c r="A55" s="67" t="s">
        <v>72</v>
      </c>
      <c r="B55" s="88">
        <v>12.8</v>
      </c>
      <c r="C55" s="89">
        <v>5.9</v>
      </c>
    </row>
    <row r="56" spans="1:3" x14ac:dyDescent="0.25">
      <c r="A56" s="67" t="s">
        <v>76</v>
      </c>
      <c r="B56" s="88">
        <v>34.700000000000003</v>
      </c>
      <c r="C56" s="89">
        <v>1.1000000000000001</v>
      </c>
    </row>
    <row r="57" spans="1:3" ht="25.5" x14ac:dyDescent="0.25">
      <c r="A57" s="67" t="s">
        <v>77</v>
      </c>
      <c r="B57" s="88">
        <v>24.3</v>
      </c>
      <c r="C57" s="89">
        <v>7.1</v>
      </c>
    </row>
    <row r="58" spans="1:3" x14ac:dyDescent="0.25">
      <c r="A58" s="67" t="s">
        <v>79</v>
      </c>
      <c r="B58" s="88">
        <v>8.5</v>
      </c>
      <c r="C58" s="89">
        <v>1.5</v>
      </c>
    </row>
    <row r="59" spans="1:3" ht="25.5" x14ac:dyDescent="0.25">
      <c r="A59" s="67" t="s">
        <v>82</v>
      </c>
      <c r="B59" s="88">
        <v>19.3</v>
      </c>
      <c r="C59" s="89">
        <v>2.6</v>
      </c>
    </row>
    <row r="60" spans="1:3" x14ac:dyDescent="0.25">
      <c r="A60" s="67" t="s">
        <v>83</v>
      </c>
      <c r="B60" s="88">
        <v>9.5</v>
      </c>
      <c r="C60" s="89">
        <v>4.7</v>
      </c>
    </row>
    <row r="61" spans="1:3" ht="25.5" x14ac:dyDescent="0.25">
      <c r="A61" s="67" t="s">
        <v>84</v>
      </c>
      <c r="B61" s="88">
        <v>9.9</v>
      </c>
      <c r="C61" s="89">
        <v>6.2</v>
      </c>
    </row>
    <row r="62" spans="1:3" ht="26.25" thickBot="1" x14ac:dyDescent="0.3">
      <c r="A62" s="68" t="s">
        <v>86</v>
      </c>
      <c r="B62" s="90">
        <v>7.8</v>
      </c>
      <c r="C62" s="91">
        <v>4.7</v>
      </c>
    </row>
    <row r="63" spans="1:3" s="61" customFormat="1" x14ac:dyDescent="0.25">
      <c r="A63" s="60"/>
    </row>
    <row r="64" spans="1:3" s="61" customFormat="1" x14ac:dyDescent="0.25">
      <c r="A64" s="60"/>
    </row>
    <row r="65" spans="1:1" s="61" customFormat="1" x14ac:dyDescent="0.25">
      <c r="A65" s="62"/>
    </row>
    <row r="66" spans="1:1" s="61" customFormat="1" x14ac:dyDescent="0.25">
      <c r="A66" s="62"/>
    </row>
    <row r="67" spans="1:1" s="61" customFormat="1" x14ac:dyDescent="0.25">
      <c r="A67" s="62"/>
    </row>
    <row r="68" spans="1:1" s="61" customFormat="1" x14ac:dyDescent="0.25">
      <c r="A68" s="60"/>
    </row>
    <row r="69" spans="1:1" s="61" customFormat="1" x14ac:dyDescent="0.25">
      <c r="A69" s="62"/>
    </row>
    <row r="70" spans="1:1" s="61" customFormat="1" x14ac:dyDescent="0.25">
      <c r="A70" s="60"/>
    </row>
    <row r="71" spans="1:1" s="61" customFormat="1" x14ac:dyDescent="0.25">
      <c r="A71" s="62"/>
    </row>
    <row r="72" spans="1:1" s="61" customFormat="1" x14ac:dyDescent="0.25">
      <c r="A72" s="62"/>
    </row>
    <row r="73" spans="1:1" s="61" customFormat="1" x14ac:dyDescent="0.25">
      <c r="A73" s="62"/>
    </row>
    <row r="74" spans="1:1" s="61" customFormat="1" x14ac:dyDescent="0.25">
      <c r="A74" s="60"/>
    </row>
    <row r="75" spans="1:1" s="61" customFormat="1" x14ac:dyDescent="0.25">
      <c r="A75" s="62"/>
    </row>
    <row r="76" spans="1:1" s="61" customFormat="1" x14ac:dyDescent="0.25">
      <c r="A76" s="60"/>
    </row>
    <row r="77" spans="1:1" s="61" customFormat="1" x14ac:dyDescent="0.25">
      <c r="A77" s="60"/>
    </row>
    <row r="78" spans="1:1" s="61" customFormat="1" x14ac:dyDescent="0.25">
      <c r="A78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2628-BB17-46B5-A3A6-80CDEF772D50}">
  <sheetPr>
    <tabColor theme="6"/>
  </sheetPr>
  <dimension ref="A1:M81"/>
  <sheetViews>
    <sheetView workbookViewId="0"/>
  </sheetViews>
  <sheetFormatPr defaultRowHeight="12.75" x14ac:dyDescent="0.2"/>
  <cols>
    <col min="1" max="1" width="50.7109375" style="42" customWidth="1"/>
    <col min="2" max="13" width="16.7109375" style="42" customWidth="1"/>
    <col min="14" max="16384" width="9.140625" style="42"/>
  </cols>
  <sheetData>
    <row r="1" spans="1:13" s="70" customFormat="1" ht="39" thickBot="1" x14ac:dyDescent="0.3">
      <c r="A1" s="45" t="s">
        <v>9</v>
      </c>
      <c r="B1" s="44" t="s">
        <v>5</v>
      </c>
      <c r="C1" s="43" t="s">
        <v>104</v>
      </c>
      <c r="D1" s="63" t="s">
        <v>105</v>
      </c>
      <c r="E1" s="63" t="s">
        <v>106</v>
      </c>
      <c r="F1" s="78" t="s">
        <v>107</v>
      </c>
      <c r="G1" s="82" t="s">
        <v>108</v>
      </c>
      <c r="H1" s="102" t="s">
        <v>109</v>
      </c>
      <c r="I1" s="95" t="s">
        <v>117</v>
      </c>
      <c r="J1" s="63" t="s">
        <v>118</v>
      </c>
      <c r="K1" s="63" t="s">
        <v>119</v>
      </c>
      <c r="L1" s="63" t="s">
        <v>120</v>
      </c>
      <c r="M1" s="59" t="s">
        <v>110</v>
      </c>
    </row>
    <row r="2" spans="1:13" x14ac:dyDescent="0.2">
      <c r="A2" s="46" t="s">
        <v>10</v>
      </c>
      <c r="B2" s="53">
        <v>16632502</v>
      </c>
      <c r="C2" s="54">
        <v>289043949</v>
      </c>
      <c r="D2" s="76">
        <v>41.4</v>
      </c>
      <c r="E2" s="77">
        <f>C2*D2/100</f>
        <v>119664194.88600001</v>
      </c>
      <c r="F2" s="92">
        <f>C2-E2</f>
        <v>169379754.11399999</v>
      </c>
      <c r="G2" s="83">
        <f>B2/E2*100</f>
        <v>13.899313838901616</v>
      </c>
      <c r="H2" s="99">
        <f>B2/F2*100</f>
        <v>9.8196517564936343</v>
      </c>
      <c r="I2" s="96">
        <v>124</v>
      </c>
      <c r="J2" s="54">
        <v>120057940</v>
      </c>
      <c r="K2" s="77">
        <f>J2/(I2/100)</f>
        <v>96820919.354838714</v>
      </c>
      <c r="L2" s="77">
        <f>F2-K2</f>
        <v>72558834.759161279</v>
      </c>
      <c r="M2" s="103">
        <f>B2/(E2+L2)*100</f>
        <v>8.6527103597852797</v>
      </c>
    </row>
    <row r="3" spans="1:13" ht="25.5" x14ac:dyDescent="0.2">
      <c r="A3" s="47" t="s">
        <v>11</v>
      </c>
      <c r="B3" s="55">
        <v>236537</v>
      </c>
      <c r="C3" s="56">
        <v>5628342</v>
      </c>
      <c r="D3" s="71">
        <v>38.799999999999997</v>
      </c>
      <c r="E3" s="72">
        <f t="shared" ref="E3:E66" si="0">C3*D3/100</f>
        <v>2183796.696</v>
      </c>
      <c r="F3" s="93">
        <f t="shared" ref="F3:F66" si="1">C3-E3</f>
        <v>3444545.304</v>
      </c>
      <c r="G3" s="84">
        <f t="shared" ref="G3:G66" si="2">B3/E3*100</f>
        <v>10.831456995665315</v>
      </c>
      <c r="H3" s="100">
        <f t="shared" ref="H3:H66" si="3">B3/F3*100</f>
        <v>6.8670021475786633</v>
      </c>
      <c r="I3" s="97">
        <v>150</v>
      </c>
      <c r="J3" s="56">
        <v>2438205</v>
      </c>
      <c r="K3" s="72">
        <f t="shared" ref="K3:K66" si="4">J3/(I3/100)</f>
        <v>1625470</v>
      </c>
      <c r="L3" s="72">
        <f t="shared" ref="L3:L66" si="5">F3-K3</f>
        <v>1819075.304</v>
      </c>
      <c r="M3" s="104">
        <f t="shared" ref="M3:M66" si="6">B3/(E3+L3)*100</f>
        <v>5.909182207175248</v>
      </c>
    </row>
    <row r="4" spans="1:13" ht="38.25" x14ac:dyDescent="0.2">
      <c r="A4" s="48" t="s">
        <v>12</v>
      </c>
      <c r="B4" s="55">
        <v>118911</v>
      </c>
      <c r="C4" s="56">
        <v>4891505</v>
      </c>
      <c r="D4" s="71">
        <v>39.200000000000003</v>
      </c>
      <c r="E4" s="72">
        <f t="shared" si="0"/>
        <v>1917469.96</v>
      </c>
      <c r="F4" s="93">
        <f t="shared" si="1"/>
        <v>2974035.04</v>
      </c>
      <c r="G4" s="84">
        <f t="shared" si="2"/>
        <v>6.2014530856066186</v>
      </c>
      <c r="H4" s="100">
        <f t="shared" si="3"/>
        <v>3.9983052788779521</v>
      </c>
      <c r="I4" s="97">
        <v>147.5</v>
      </c>
      <c r="J4" s="56">
        <v>2097501</v>
      </c>
      <c r="K4" s="72">
        <f t="shared" si="4"/>
        <v>1422034.5762711863</v>
      </c>
      <c r="L4" s="72">
        <f t="shared" si="5"/>
        <v>1552000.4637288137</v>
      </c>
      <c r="M4" s="104">
        <f t="shared" si="6"/>
        <v>3.4273530388594695</v>
      </c>
    </row>
    <row r="5" spans="1:13" x14ac:dyDescent="0.2">
      <c r="A5" s="48" t="s">
        <v>13</v>
      </c>
      <c r="B5" s="55">
        <v>-1513</v>
      </c>
      <c r="C5" s="56">
        <v>120076</v>
      </c>
      <c r="D5" s="71">
        <v>-1.2</v>
      </c>
      <c r="E5" s="72">
        <f t="shared" si="0"/>
        <v>-1440.9119999999998</v>
      </c>
      <c r="F5" s="93">
        <f t="shared" si="1"/>
        <v>121516.912</v>
      </c>
      <c r="G5" s="84">
        <f t="shared" si="2"/>
        <v>105.00294258080996</v>
      </c>
      <c r="H5" s="100">
        <f t="shared" si="3"/>
        <v>-1.2450941808001179</v>
      </c>
      <c r="I5" s="97">
        <v>74.099999999999994</v>
      </c>
      <c r="J5" s="56">
        <v>56622</v>
      </c>
      <c r="K5" s="72">
        <f t="shared" si="4"/>
        <v>76412.955465587045</v>
      </c>
      <c r="L5" s="72">
        <f t="shared" si="5"/>
        <v>45103.956534412951</v>
      </c>
      <c r="M5" s="104">
        <f t="shared" si="6"/>
        <v>-3.4651729308695631</v>
      </c>
    </row>
    <row r="6" spans="1:13" x14ac:dyDescent="0.2">
      <c r="A6" s="48" t="s">
        <v>14</v>
      </c>
      <c r="B6" s="55">
        <v>119139</v>
      </c>
      <c r="C6" s="56">
        <v>616761</v>
      </c>
      <c r="D6" s="71">
        <v>43.6</v>
      </c>
      <c r="E6" s="72">
        <f t="shared" si="0"/>
        <v>268907.79600000003</v>
      </c>
      <c r="F6" s="93">
        <f t="shared" si="1"/>
        <v>347853.20399999997</v>
      </c>
      <c r="G6" s="84">
        <f t="shared" si="2"/>
        <v>44.304777240448615</v>
      </c>
      <c r="H6" s="100">
        <f t="shared" si="3"/>
        <v>34.249792334814892</v>
      </c>
      <c r="I6" s="97">
        <v>223.9</v>
      </c>
      <c r="J6" s="56">
        <v>284082</v>
      </c>
      <c r="K6" s="72">
        <f t="shared" si="4"/>
        <v>126878.96382313533</v>
      </c>
      <c r="L6" s="72">
        <f t="shared" si="5"/>
        <v>220974.24017686464</v>
      </c>
      <c r="M6" s="104">
        <f t="shared" si="6"/>
        <v>24.319936474867315</v>
      </c>
    </row>
    <row r="7" spans="1:13" x14ac:dyDescent="0.2">
      <c r="A7" s="47" t="s">
        <v>15</v>
      </c>
      <c r="B7" s="55">
        <v>3359277</v>
      </c>
      <c r="C7" s="56">
        <v>28586163</v>
      </c>
      <c r="D7" s="71">
        <v>56.3</v>
      </c>
      <c r="E7" s="72">
        <f t="shared" si="0"/>
        <v>16094009.768999999</v>
      </c>
      <c r="F7" s="93">
        <f t="shared" si="1"/>
        <v>12492153.231000001</v>
      </c>
      <c r="G7" s="84">
        <f t="shared" si="2"/>
        <v>20.872840567492265</v>
      </c>
      <c r="H7" s="100">
        <f t="shared" si="3"/>
        <v>26.89109665789049</v>
      </c>
      <c r="I7" s="97">
        <v>159.69999999999999</v>
      </c>
      <c r="J7" s="56">
        <v>10064689</v>
      </c>
      <c r="K7" s="72">
        <f t="shared" si="4"/>
        <v>6302247.3387601757</v>
      </c>
      <c r="L7" s="72">
        <f t="shared" si="5"/>
        <v>6189905.8922398249</v>
      </c>
      <c r="M7" s="104">
        <f t="shared" si="6"/>
        <v>15.074895503410362</v>
      </c>
    </row>
    <row r="8" spans="1:13" x14ac:dyDescent="0.2">
      <c r="A8" s="48" t="s">
        <v>16</v>
      </c>
      <c r="B8" s="55">
        <v>91902</v>
      </c>
      <c r="C8" s="56">
        <v>1959821</v>
      </c>
      <c r="D8" s="71">
        <v>18.100000000000001</v>
      </c>
      <c r="E8" s="72">
        <f t="shared" si="0"/>
        <v>354727.60100000002</v>
      </c>
      <c r="F8" s="93">
        <f t="shared" si="1"/>
        <v>1605093.399</v>
      </c>
      <c r="G8" s="84">
        <f t="shared" si="2"/>
        <v>25.907766900833856</v>
      </c>
      <c r="H8" s="100">
        <f t="shared" si="3"/>
        <v>5.7256481184993024</v>
      </c>
      <c r="I8" s="97">
        <v>70.099999999999994</v>
      </c>
      <c r="J8" s="56">
        <v>717735</v>
      </c>
      <c r="K8" s="72">
        <f t="shared" si="4"/>
        <v>1023873.0385164052</v>
      </c>
      <c r="L8" s="72">
        <f t="shared" si="5"/>
        <v>581220.36048359482</v>
      </c>
      <c r="M8" s="104">
        <f t="shared" si="6"/>
        <v>9.8191356551836293</v>
      </c>
    </row>
    <row r="9" spans="1:13" x14ac:dyDescent="0.2">
      <c r="A9" s="48" t="s">
        <v>17</v>
      </c>
      <c r="B9" s="55">
        <v>2245775</v>
      </c>
      <c r="C9" s="56">
        <v>17842241</v>
      </c>
      <c r="D9" s="71">
        <v>66.599999999999994</v>
      </c>
      <c r="E9" s="72">
        <f t="shared" si="0"/>
        <v>11882932.505999999</v>
      </c>
      <c r="F9" s="93">
        <f t="shared" si="1"/>
        <v>5959308.4940000009</v>
      </c>
      <c r="G9" s="84">
        <f t="shared" si="2"/>
        <v>18.899164822034042</v>
      </c>
      <c r="H9" s="100">
        <f t="shared" si="3"/>
        <v>37.685160992439123</v>
      </c>
      <c r="I9" s="97">
        <v>190.5</v>
      </c>
      <c r="J9" s="56">
        <v>5884265</v>
      </c>
      <c r="K9" s="72">
        <f t="shared" si="4"/>
        <v>3088853.0183727033</v>
      </c>
      <c r="L9" s="72">
        <f t="shared" si="5"/>
        <v>2870455.4756272975</v>
      </c>
      <c r="M9" s="104">
        <f t="shared" si="6"/>
        <v>15.222096801065021</v>
      </c>
    </row>
    <row r="10" spans="1:13" x14ac:dyDescent="0.2">
      <c r="A10" s="49" t="s">
        <v>18</v>
      </c>
      <c r="B10" s="55">
        <v>718838</v>
      </c>
      <c r="C10" s="56">
        <v>3602500</v>
      </c>
      <c r="D10" s="71">
        <v>61</v>
      </c>
      <c r="E10" s="72">
        <f t="shared" si="0"/>
        <v>2197525</v>
      </c>
      <c r="F10" s="93">
        <f t="shared" si="1"/>
        <v>1404975</v>
      </c>
      <c r="G10" s="84">
        <f t="shared" si="2"/>
        <v>32.711254706999924</v>
      </c>
      <c r="H10" s="100">
        <f t="shared" si="3"/>
        <v>51.163757362230641</v>
      </c>
      <c r="I10" s="97">
        <v>204.5</v>
      </c>
      <c r="J10" s="56">
        <v>1011099</v>
      </c>
      <c r="K10" s="72">
        <f t="shared" si="4"/>
        <v>494424.93887530564</v>
      </c>
      <c r="L10" s="72">
        <f t="shared" si="5"/>
        <v>910550.0611246943</v>
      </c>
      <c r="M10" s="104">
        <f t="shared" si="6"/>
        <v>23.12807721380705</v>
      </c>
    </row>
    <row r="11" spans="1:13" x14ac:dyDescent="0.2">
      <c r="A11" s="49" t="s">
        <v>19</v>
      </c>
      <c r="B11" s="55">
        <v>109855</v>
      </c>
      <c r="C11" s="56">
        <v>1156532</v>
      </c>
      <c r="D11" s="71">
        <v>64.900000000000006</v>
      </c>
      <c r="E11" s="72">
        <f t="shared" si="0"/>
        <v>750589.26800000016</v>
      </c>
      <c r="F11" s="93">
        <f t="shared" si="1"/>
        <v>405942.73199999984</v>
      </c>
      <c r="G11" s="84">
        <f t="shared" si="2"/>
        <v>14.63583409508594</v>
      </c>
      <c r="H11" s="100">
        <f t="shared" si="3"/>
        <v>27.06169893934695</v>
      </c>
      <c r="I11" s="97">
        <v>210.3</v>
      </c>
      <c r="J11" s="56">
        <v>420169</v>
      </c>
      <c r="K11" s="72">
        <f t="shared" si="4"/>
        <v>199795.05468378504</v>
      </c>
      <c r="L11" s="72">
        <f t="shared" si="5"/>
        <v>206147.6773162148</v>
      </c>
      <c r="M11" s="104">
        <f t="shared" si="6"/>
        <v>11.482257535658496</v>
      </c>
    </row>
    <row r="12" spans="1:13" x14ac:dyDescent="0.2">
      <c r="A12" s="47" t="s">
        <v>20</v>
      </c>
      <c r="B12" s="55">
        <v>4202262</v>
      </c>
      <c r="C12" s="56">
        <v>60939608</v>
      </c>
      <c r="D12" s="71">
        <v>29.7</v>
      </c>
      <c r="E12" s="72">
        <f t="shared" si="0"/>
        <v>18099063.575999998</v>
      </c>
      <c r="F12" s="93">
        <f t="shared" si="1"/>
        <v>42840544.424000002</v>
      </c>
      <c r="G12" s="84">
        <f t="shared" si="2"/>
        <v>23.218118342721048</v>
      </c>
      <c r="H12" s="100">
        <f t="shared" si="3"/>
        <v>9.8090770238807252</v>
      </c>
      <c r="I12" s="97">
        <v>125</v>
      </c>
      <c r="J12" s="56">
        <v>29473903</v>
      </c>
      <c r="K12" s="72">
        <f t="shared" si="4"/>
        <v>23579122.399999999</v>
      </c>
      <c r="L12" s="72">
        <f t="shared" si="5"/>
        <v>19261422.024000004</v>
      </c>
      <c r="M12" s="104">
        <f t="shared" si="6"/>
        <v>11.247878426933507</v>
      </c>
    </row>
    <row r="13" spans="1:13" x14ac:dyDescent="0.2">
      <c r="A13" s="49" t="s">
        <v>21</v>
      </c>
      <c r="B13" s="55">
        <v>281794</v>
      </c>
      <c r="C13" s="56">
        <v>3465260</v>
      </c>
      <c r="D13" s="71">
        <v>32.799999999999997</v>
      </c>
      <c r="E13" s="72">
        <f t="shared" si="0"/>
        <v>1136605.2799999998</v>
      </c>
      <c r="F13" s="93">
        <f t="shared" si="1"/>
        <v>2328654.7200000002</v>
      </c>
      <c r="G13" s="84">
        <f t="shared" si="2"/>
        <v>24.792599942875512</v>
      </c>
      <c r="H13" s="100">
        <f t="shared" si="3"/>
        <v>12.101149972117806</v>
      </c>
      <c r="I13" s="97">
        <v>129.1</v>
      </c>
      <c r="J13" s="56">
        <v>1956899</v>
      </c>
      <c r="K13" s="72">
        <f t="shared" si="4"/>
        <v>1515800.9295120062</v>
      </c>
      <c r="L13" s="72">
        <f t="shared" si="5"/>
        <v>812853.79048799397</v>
      </c>
      <c r="M13" s="104">
        <f t="shared" si="6"/>
        <v>14.454984167965145</v>
      </c>
    </row>
    <row r="14" spans="1:13" x14ac:dyDescent="0.2">
      <c r="A14" s="49" t="s">
        <v>22</v>
      </c>
      <c r="B14" s="55">
        <v>54959</v>
      </c>
      <c r="C14" s="56">
        <v>825071</v>
      </c>
      <c r="D14" s="71">
        <v>34.6</v>
      </c>
      <c r="E14" s="72">
        <f t="shared" si="0"/>
        <v>285474.56599999999</v>
      </c>
      <c r="F14" s="93">
        <f t="shared" si="1"/>
        <v>539596.43400000001</v>
      </c>
      <c r="G14" s="84">
        <f t="shared" si="2"/>
        <v>19.251802628189303</v>
      </c>
      <c r="H14" s="100">
        <f t="shared" si="3"/>
        <v>10.185204448552749</v>
      </c>
      <c r="I14" s="97">
        <v>112.2</v>
      </c>
      <c r="J14" s="56">
        <v>468932</v>
      </c>
      <c r="K14" s="72">
        <f t="shared" si="4"/>
        <v>417942.95900178247</v>
      </c>
      <c r="L14" s="72">
        <f t="shared" si="5"/>
        <v>121653.47499821754</v>
      </c>
      <c r="M14" s="104">
        <f t="shared" si="6"/>
        <v>13.499192997183071</v>
      </c>
    </row>
    <row r="15" spans="1:13" x14ac:dyDescent="0.2">
      <c r="A15" s="49" t="s">
        <v>23</v>
      </c>
      <c r="B15" s="55">
        <v>-9814</v>
      </c>
      <c r="C15" s="56">
        <v>312446</v>
      </c>
      <c r="D15" s="71">
        <v>24.6</v>
      </c>
      <c r="E15" s="72">
        <f t="shared" si="0"/>
        <v>76861.716</v>
      </c>
      <c r="F15" s="93">
        <f t="shared" si="1"/>
        <v>235584.28399999999</v>
      </c>
      <c r="G15" s="84">
        <f t="shared" si="2"/>
        <v>-12.768385238757876</v>
      </c>
      <c r="H15" s="100">
        <f t="shared" si="3"/>
        <v>-4.1658126906292274</v>
      </c>
      <c r="I15" s="97">
        <v>110.6</v>
      </c>
      <c r="J15" s="56">
        <v>246378</v>
      </c>
      <c r="K15" s="72">
        <f t="shared" si="4"/>
        <v>222764.91862567814</v>
      </c>
      <c r="L15" s="72">
        <f t="shared" si="5"/>
        <v>12819.365374321846</v>
      </c>
      <c r="M15" s="104">
        <f t="shared" si="6"/>
        <v>-10.943222193136954</v>
      </c>
    </row>
    <row r="16" spans="1:13" x14ac:dyDescent="0.2">
      <c r="A16" s="49" t="s">
        <v>24</v>
      </c>
      <c r="B16" s="55">
        <v>9541</v>
      </c>
      <c r="C16" s="56">
        <v>198383</v>
      </c>
      <c r="D16" s="71">
        <v>39.200000000000003</v>
      </c>
      <c r="E16" s="72">
        <f t="shared" si="0"/>
        <v>77766.135999999999</v>
      </c>
      <c r="F16" s="93">
        <f t="shared" si="1"/>
        <v>120616.864</v>
      </c>
      <c r="G16" s="84">
        <f t="shared" si="2"/>
        <v>12.268836399432267</v>
      </c>
      <c r="H16" s="100">
        <f t="shared" si="3"/>
        <v>7.910170836476067</v>
      </c>
      <c r="I16" s="97">
        <v>201.3</v>
      </c>
      <c r="J16" s="56">
        <v>127104</v>
      </c>
      <c r="K16" s="72">
        <f t="shared" si="4"/>
        <v>63141.579731743666</v>
      </c>
      <c r="L16" s="72">
        <f t="shared" si="5"/>
        <v>57475.284268256335</v>
      </c>
      <c r="M16" s="104">
        <f t="shared" si="6"/>
        <v>7.0547913361713261</v>
      </c>
    </row>
    <row r="17" spans="1:13" x14ac:dyDescent="0.2">
      <c r="A17" s="49" t="s">
        <v>25</v>
      </c>
      <c r="B17" s="55">
        <v>7765</v>
      </c>
      <c r="C17" s="56">
        <v>112583</v>
      </c>
      <c r="D17" s="71">
        <v>58.5</v>
      </c>
      <c r="E17" s="72">
        <f t="shared" si="0"/>
        <v>65861.054999999993</v>
      </c>
      <c r="F17" s="93">
        <f t="shared" si="1"/>
        <v>46721.945000000007</v>
      </c>
      <c r="G17" s="84">
        <f t="shared" si="2"/>
        <v>11.789972085931513</v>
      </c>
      <c r="H17" s="100">
        <f t="shared" si="3"/>
        <v>16.619599205469719</v>
      </c>
      <c r="I17" s="97">
        <v>259.8</v>
      </c>
      <c r="J17" s="56">
        <v>92859</v>
      </c>
      <c r="K17" s="72">
        <f t="shared" si="4"/>
        <v>35742.494226327937</v>
      </c>
      <c r="L17" s="72">
        <f t="shared" si="5"/>
        <v>10979.45077367207</v>
      </c>
      <c r="M17" s="104">
        <f t="shared" si="6"/>
        <v>10.105347331876269</v>
      </c>
    </row>
    <row r="18" spans="1:13" x14ac:dyDescent="0.2">
      <c r="A18" s="49" t="s">
        <v>26</v>
      </c>
      <c r="B18" s="55">
        <v>584</v>
      </c>
      <c r="C18" s="56">
        <v>78201</v>
      </c>
      <c r="D18" s="71">
        <v>14.9</v>
      </c>
      <c r="E18" s="72">
        <f t="shared" si="0"/>
        <v>11651.949000000001</v>
      </c>
      <c r="F18" s="93">
        <f t="shared" si="1"/>
        <v>66549.051000000007</v>
      </c>
      <c r="G18" s="84">
        <f t="shared" si="2"/>
        <v>5.0120370420433522</v>
      </c>
      <c r="H18" s="100">
        <f t="shared" si="3"/>
        <v>0.87754820125083377</v>
      </c>
      <c r="I18" s="97">
        <v>113.6</v>
      </c>
      <c r="J18" s="56">
        <v>60808</v>
      </c>
      <c r="K18" s="72">
        <f t="shared" si="4"/>
        <v>53528.169014084509</v>
      </c>
      <c r="L18" s="72">
        <f t="shared" si="5"/>
        <v>13020.881985915497</v>
      </c>
      <c r="M18" s="104">
        <f t="shared" si="6"/>
        <v>2.3669760488100322</v>
      </c>
    </row>
    <row r="19" spans="1:13" ht="38.25" x14ac:dyDescent="0.2">
      <c r="A19" s="49" t="s">
        <v>27</v>
      </c>
      <c r="B19" s="55">
        <v>27101</v>
      </c>
      <c r="C19" s="56">
        <v>688213</v>
      </c>
      <c r="D19" s="71">
        <v>23.2</v>
      </c>
      <c r="E19" s="72">
        <f t="shared" si="0"/>
        <v>159665.416</v>
      </c>
      <c r="F19" s="93">
        <f t="shared" si="1"/>
        <v>528547.58400000003</v>
      </c>
      <c r="G19" s="84">
        <f t="shared" si="2"/>
        <v>16.973619384175219</v>
      </c>
      <c r="H19" s="100">
        <f t="shared" si="3"/>
        <v>5.1274475223029299</v>
      </c>
      <c r="I19" s="97">
        <v>110.6</v>
      </c>
      <c r="J19" s="56">
        <v>251315</v>
      </c>
      <c r="K19" s="72">
        <f t="shared" si="4"/>
        <v>227228.75226039786</v>
      </c>
      <c r="L19" s="72">
        <f t="shared" si="5"/>
        <v>301318.83173960214</v>
      </c>
      <c r="M19" s="104">
        <f t="shared" si="6"/>
        <v>5.8789427475857359</v>
      </c>
    </row>
    <row r="20" spans="1:13" x14ac:dyDescent="0.2">
      <c r="A20" s="49" t="s">
        <v>28</v>
      </c>
      <c r="B20" s="55">
        <v>114203</v>
      </c>
      <c r="C20" s="56">
        <v>873958</v>
      </c>
      <c r="D20" s="71">
        <v>36</v>
      </c>
      <c r="E20" s="72">
        <f t="shared" si="0"/>
        <v>314624.88</v>
      </c>
      <c r="F20" s="93">
        <f t="shared" si="1"/>
        <v>559333.12</v>
      </c>
      <c r="G20" s="84">
        <f t="shared" si="2"/>
        <v>36.298146542002655</v>
      </c>
      <c r="H20" s="100">
        <f t="shared" si="3"/>
        <v>20.417707429876494</v>
      </c>
      <c r="I20" s="97">
        <v>111</v>
      </c>
      <c r="J20" s="56">
        <v>325323</v>
      </c>
      <c r="K20" s="72">
        <f t="shared" si="4"/>
        <v>293083.78378378379</v>
      </c>
      <c r="L20" s="72">
        <f t="shared" si="5"/>
        <v>266249.33621621621</v>
      </c>
      <c r="M20" s="104">
        <f t="shared" si="6"/>
        <v>19.660538686656171</v>
      </c>
    </row>
    <row r="21" spans="1:13" ht="25.5" x14ac:dyDescent="0.2">
      <c r="A21" s="49" t="s">
        <v>29</v>
      </c>
      <c r="B21" s="55">
        <v>18825</v>
      </c>
      <c r="C21" s="56">
        <v>169428</v>
      </c>
      <c r="D21" s="71">
        <v>63.6</v>
      </c>
      <c r="E21" s="72">
        <f t="shared" si="0"/>
        <v>107756.20800000001</v>
      </c>
      <c r="F21" s="93">
        <f t="shared" si="1"/>
        <v>61671.791999999987</v>
      </c>
      <c r="G21" s="84">
        <f t="shared" si="2"/>
        <v>17.469991148909024</v>
      </c>
      <c r="H21" s="100">
        <f t="shared" si="3"/>
        <v>30.524490029412483</v>
      </c>
      <c r="I21" s="97">
        <v>243.3</v>
      </c>
      <c r="J21" s="56">
        <v>99581</v>
      </c>
      <c r="K21" s="72">
        <f t="shared" si="4"/>
        <v>40929.305384299216</v>
      </c>
      <c r="L21" s="72">
        <f t="shared" si="5"/>
        <v>20742.486615700771</v>
      </c>
      <c r="M21" s="104">
        <f t="shared" si="6"/>
        <v>14.649954270975016</v>
      </c>
    </row>
    <row r="22" spans="1:13" x14ac:dyDescent="0.2">
      <c r="A22" s="49" t="s">
        <v>30</v>
      </c>
      <c r="B22" s="55">
        <v>892825</v>
      </c>
      <c r="C22" s="56">
        <v>20368522</v>
      </c>
      <c r="D22" s="71">
        <v>25.9</v>
      </c>
      <c r="E22" s="72">
        <f t="shared" si="0"/>
        <v>5275447.1979999999</v>
      </c>
      <c r="F22" s="93">
        <f t="shared" si="1"/>
        <v>15093074.802000001</v>
      </c>
      <c r="G22" s="84">
        <f t="shared" si="2"/>
        <v>16.924157639915023</v>
      </c>
      <c r="H22" s="100">
        <f t="shared" si="3"/>
        <v>5.9154613073387186</v>
      </c>
      <c r="I22" s="97">
        <v>111.2</v>
      </c>
      <c r="J22" s="56">
        <v>7220621</v>
      </c>
      <c r="K22" s="72">
        <f t="shared" si="4"/>
        <v>6493364.2086330932</v>
      </c>
      <c r="L22" s="72">
        <f t="shared" si="5"/>
        <v>8599710.5933669079</v>
      </c>
      <c r="M22" s="104">
        <f t="shared" si="6"/>
        <v>6.4347015970911237</v>
      </c>
    </row>
    <row r="23" spans="1:13" x14ac:dyDescent="0.2">
      <c r="A23" s="50" t="s">
        <v>31</v>
      </c>
      <c r="B23" s="55">
        <v>8358</v>
      </c>
      <c r="C23" s="56">
        <v>102586</v>
      </c>
      <c r="D23" s="71">
        <v>23.3</v>
      </c>
      <c r="E23" s="72">
        <f t="shared" si="0"/>
        <v>23902.538000000004</v>
      </c>
      <c r="F23" s="93">
        <f t="shared" si="1"/>
        <v>78683.462</v>
      </c>
      <c r="G23" s="84">
        <f t="shared" si="2"/>
        <v>34.96699806522637</v>
      </c>
      <c r="H23" s="100">
        <f t="shared" si="3"/>
        <v>10.62230840834126</v>
      </c>
      <c r="I23" s="97">
        <v>125.7</v>
      </c>
      <c r="J23" s="56">
        <v>35640</v>
      </c>
      <c r="K23" s="72">
        <f t="shared" si="4"/>
        <v>28353.221957040569</v>
      </c>
      <c r="L23" s="72">
        <f t="shared" si="5"/>
        <v>50330.240042959427</v>
      </c>
      <c r="M23" s="104">
        <f t="shared" si="6"/>
        <v>11.259177172600387</v>
      </c>
    </row>
    <row r="24" spans="1:13" x14ac:dyDescent="0.2">
      <c r="A24" s="50" t="s">
        <v>32</v>
      </c>
      <c r="B24" s="55">
        <v>884467</v>
      </c>
      <c r="C24" s="56">
        <v>20265936</v>
      </c>
      <c r="D24" s="71">
        <v>25.9</v>
      </c>
      <c r="E24" s="72">
        <f t="shared" si="0"/>
        <v>5248877.4239999996</v>
      </c>
      <c r="F24" s="93">
        <f t="shared" si="1"/>
        <v>15017058.576000001</v>
      </c>
      <c r="G24" s="84">
        <f t="shared" si="2"/>
        <v>16.850593537503038</v>
      </c>
      <c r="H24" s="100">
        <f t="shared" si="3"/>
        <v>5.8897486183715069</v>
      </c>
      <c r="I24" s="97">
        <v>111.1</v>
      </c>
      <c r="J24" s="56">
        <v>7184981</v>
      </c>
      <c r="K24" s="72">
        <f t="shared" si="4"/>
        <v>6467129.612961296</v>
      </c>
      <c r="L24" s="72">
        <f t="shared" si="5"/>
        <v>8549928.9630387053</v>
      </c>
      <c r="M24" s="104">
        <f t="shared" si="6"/>
        <v>6.4097355611191471</v>
      </c>
    </row>
    <row r="25" spans="1:13" ht="25.5" x14ac:dyDescent="0.2">
      <c r="A25" s="49" t="s">
        <v>33</v>
      </c>
      <c r="B25" s="55">
        <v>479286</v>
      </c>
      <c r="C25" s="56">
        <v>4891604</v>
      </c>
      <c r="D25" s="71">
        <v>43.3</v>
      </c>
      <c r="E25" s="72">
        <f t="shared" si="0"/>
        <v>2118064.5319999997</v>
      </c>
      <c r="F25" s="93">
        <f t="shared" si="1"/>
        <v>2773539.4680000003</v>
      </c>
      <c r="G25" s="84">
        <f t="shared" si="2"/>
        <v>22.628489017160884</v>
      </c>
      <c r="H25" s="100">
        <f t="shared" si="3"/>
        <v>17.28066268859023</v>
      </c>
      <c r="I25" s="97">
        <v>118.6</v>
      </c>
      <c r="J25" s="56">
        <v>1441564</v>
      </c>
      <c r="K25" s="72">
        <f t="shared" si="4"/>
        <v>1215483.9797639123</v>
      </c>
      <c r="L25" s="72">
        <f t="shared" si="5"/>
        <v>1558055.4882360881</v>
      </c>
      <c r="M25" s="104">
        <f t="shared" si="6"/>
        <v>13.037822414982504</v>
      </c>
    </row>
    <row r="26" spans="1:13" ht="25.5" x14ac:dyDescent="0.2">
      <c r="A26" s="49" t="s">
        <v>34</v>
      </c>
      <c r="B26" s="55">
        <v>81892</v>
      </c>
      <c r="C26" s="56">
        <v>788875</v>
      </c>
      <c r="D26" s="71">
        <v>49.9</v>
      </c>
      <c r="E26" s="72">
        <f t="shared" si="0"/>
        <v>393648.625</v>
      </c>
      <c r="F26" s="93">
        <f t="shared" si="1"/>
        <v>395226.375</v>
      </c>
      <c r="G26" s="84">
        <f t="shared" si="2"/>
        <v>20.803324284442755</v>
      </c>
      <c r="H26" s="100">
        <f t="shared" si="3"/>
        <v>20.720277081710449</v>
      </c>
      <c r="I26" s="97">
        <v>164.4</v>
      </c>
      <c r="J26" s="56">
        <v>470313</v>
      </c>
      <c r="K26" s="72">
        <f t="shared" si="4"/>
        <v>286078.46715328464</v>
      </c>
      <c r="L26" s="72">
        <f t="shared" si="5"/>
        <v>109147.90784671536</v>
      </c>
      <c r="M26" s="104">
        <f t="shared" si="6"/>
        <v>16.287304038543546</v>
      </c>
    </row>
    <row r="27" spans="1:13" x14ac:dyDescent="0.2">
      <c r="A27" s="49" t="s">
        <v>35</v>
      </c>
      <c r="B27" s="55">
        <v>53083</v>
      </c>
      <c r="C27" s="56">
        <v>635737</v>
      </c>
      <c r="D27" s="71">
        <v>42.7</v>
      </c>
      <c r="E27" s="72">
        <f t="shared" si="0"/>
        <v>271459.69900000002</v>
      </c>
      <c r="F27" s="93">
        <f t="shared" si="1"/>
        <v>364277.30099999998</v>
      </c>
      <c r="G27" s="84">
        <f t="shared" si="2"/>
        <v>19.554652199035996</v>
      </c>
      <c r="H27" s="100">
        <f t="shared" si="3"/>
        <v>14.572140469438693</v>
      </c>
      <c r="I27" s="97">
        <v>148.69999999999999</v>
      </c>
      <c r="J27" s="56">
        <v>351719</v>
      </c>
      <c r="K27" s="72">
        <f t="shared" si="4"/>
        <v>236529.25353059854</v>
      </c>
      <c r="L27" s="72">
        <f t="shared" si="5"/>
        <v>127748.04746940144</v>
      </c>
      <c r="M27" s="104">
        <f t="shared" si="6"/>
        <v>13.297086659631921</v>
      </c>
    </row>
    <row r="28" spans="1:13" ht="25.5" x14ac:dyDescent="0.2">
      <c r="A28" s="51" t="s">
        <v>36</v>
      </c>
      <c r="B28" s="55">
        <v>75599</v>
      </c>
      <c r="C28" s="56">
        <v>1714374</v>
      </c>
      <c r="D28" s="71">
        <v>34.9</v>
      </c>
      <c r="E28" s="72">
        <f t="shared" si="0"/>
        <v>598316.52599999995</v>
      </c>
      <c r="F28" s="93">
        <f t="shared" si="1"/>
        <v>1116057.4739999999</v>
      </c>
      <c r="G28" s="84">
        <f t="shared" si="2"/>
        <v>12.635285290448422</v>
      </c>
      <c r="H28" s="100">
        <f t="shared" si="3"/>
        <v>6.7737550942649758</v>
      </c>
      <c r="I28" s="97">
        <v>133.1</v>
      </c>
      <c r="J28" s="56">
        <v>830259</v>
      </c>
      <c r="K28" s="72">
        <f t="shared" si="4"/>
        <v>623785.87528174312</v>
      </c>
      <c r="L28" s="72">
        <f t="shared" si="5"/>
        <v>492271.59871825681</v>
      </c>
      <c r="M28" s="104">
        <f t="shared" si="6"/>
        <v>6.9319478441533828</v>
      </c>
    </row>
    <row r="29" spans="1:13" x14ac:dyDescent="0.2">
      <c r="A29" s="49" t="s">
        <v>37</v>
      </c>
      <c r="B29" s="55">
        <v>1454580</v>
      </c>
      <c r="C29" s="56">
        <v>8910112</v>
      </c>
      <c r="D29" s="71">
        <v>36.799999999999997</v>
      </c>
      <c r="E29" s="72">
        <f t="shared" si="0"/>
        <v>3278921.2159999995</v>
      </c>
      <c r="F29" s="93">
        <f t="shared" si="1"/>
        <v>5631190.784</v>
      </c>
      <c r="G29" s="84">
        <f t="shared" si="2"/>
        <v>44.36154162235291</v>
      </c>
      <c r="H29" s="100">
        <f t="shared" si="3"/>
        <v>25.830771071243465</v>
      </c>
      <c r="I29" s="97">
        <v>129.1</v>
      </c>
      <c r="J29" s="56">
        <v>3631003</v>
      </c>
      <c r="K29" s="72">
        <f t="shared" si="4"/>
        <v>2812550.7358636716</v>
      </c>
      <c r="L29" s="72">
        <f t="shared" si="5"/>
        <v>2818640.0481363283</v>
      </c>
      <c r="M29" s="104">
        <f t="shared" si="6"/>
        <v>23.855110871215331</v>
      </c>
    </row>
    <row r="30" spans="1:13" ht="25.5" x14ac:dyDescent="0.2">
      <c r="A30" s="49" t="s">
        <v>38</v>
      </c>
      <c r="B30" s="55">
        <v>128583</v>
      </c>
      <c r="C30" s="56">
        <v>3453510</v>
      </c>
      <c r="D30" s="71">
        <v>33.200000000000003</v>
      </c>
      <c r="E30" s="72">
        <f t="shared" si="0"/>
        <v>1146565.32</v>
      </c>
      <c r="F30" s="93">
        <f t="shared" si="1"/>
        <v>2306944.6799999997</v>
      </c>
      <c r="G30" s="84">
        <f t="shared" si="2"/>
        <v>11.214624911208722</v>
      </c>
      <c r="H30" s="100">
        <f t="shared" si="3"/>
        <v>5.5737357343133178</v>
      </c>
      <c r="I30" s="97">
        <v>141.1</v>
      </c>
      <c r="J30" s="56">
        <v>2377227</v>
      </c>
      <c r="K30" s="72">
        <f t="shared" si="4"/>
        <v>1684781.7150956767</v>
      </c>
      <c r="L30" s="72">
        <f t="shared" si="5"/>
        <v>622162.96490432299</v>
      </c>
      <c r="M30" s="104">
        <f t="shared" si="6"/>
        <v>7.2697994993027164</v>
      </c>
    </row>
    <row r="31" spans="1:13" ht="25.5" x14ac:dyDescent="0.2">
      <c r="A31" s="49" t="s">
        <v>39</v>
      </c>
      <c r="B31" s="55">
        <v>116052</v>
      </c>
      <c r="C31" s="56">
        <v>1984105</v>
      </c>
      <c r="D31" s="71">
        <v>37.700000000000003</v>
      </c>
      <c r="E31" s="72">
        <f t="shared" si="0"/>
        <v>748007.58499999996</v>
      </c>
      <c r="F31" s="93">
        <f t="shared" si="1"/>
        <v>1236097.415</v>
      </c>
      <c r="G31" s="84">
        <f t="shared" si="2"/>
        <v>15.514815935990811</v>
      </c>
      <c r="H31" s="100">
        <f t="shared" si="3"/>
        <v>9.3885804299655451</v>
      </c>
      <c r="I31" s="97">
        <v>159.19999999999999</v>
      </c>
      <c r="J31" s="56">
        <v>1364989</v>
      </c>
      <c r="K31" s="72">
        <f t="shared" si="4"/>
        <v>857405.15075376898</v>
      </c>
      <c r="L31" s="72">
        <f t="shared" si="5"/>
        <v>378692.26424623106</v>
      </c>
      <c r="M31" s="104">
        <f t="shared" si="6"/>
        <v>10.300170012238796</v>
      </c>
    </row>
    <row r="32" spans="1:13" x14ac:dyDescent="0.2">
      <c r="A32" s="49" t="s">
        <v>40</v>
      </c>
      <c r="B32" s="55">
        <v>43903</v>
      </c>
      <c r="C32" s="56">
        <v>795437</v>
      </c>
      <c r="D32" s="71">
        <v>43.7</v>
      </c>
      <c r="E32" s="72">
        <f t="shared" si="0"/>
        <v>347605.96900000004</v>
      </c>
      <c r="F32" s="93">
        <f t="shared" si="1"/>
        <v>447831.03099999996</v>
      </c>
      <c r="G32" s="84">
        <f t="shared" si="2"/>
        <v>12.630105324802404</v>
      </c>
      <c r="H32" s="100">
        <f t="shared" si="3"/>
        <v>9.803474292963859</v>
      </c>
      <c r="I32" s="97">
        <v>160.4</v>
      </c>
      <c r="J32" s="56">
        <v>581359</v>
      </c>
      <c r="K32" s="72">
        <f t="shared" si="4"/>
        <v>362443.2668329177</v>
      </c>
      <c r="L32" s="72">
        <f t="shared" si="5"/>
        <v>85387.764167082263</v>
      </c>
      <c r="M32" s="104">
        <f t="shared" si="6"/>
        <v>10.139407718184883</v>
      </c>
    </row>
    <row r="33" spans="1:13" ht="25.5" x14ac:dyDescent="0.2">
      <c r="A33" s="49" t="s">
        <v>41</v>
      </c>
      <c r="B33" s="55">
        <v>45872</v>
      </c>
      <c r="C33" s="56">
        <v>1651648</v>
      </c>
      <c r="D33" s="71">
        <v>-1.7</v>
      </c>
      <c r="E33" s="72">
        <f t="shared" si="0"/>
        <v>-28078.016</v>
      </c>
      <c r="F33" s="93">
        <f t="shared" si="1"/>
        <v>1679726.0160000001</v>
      </c>
      <c r="G33" s="84">
        <f t="shared" si="2"/>
        <v>-163.37336655125489</v>
      </c>
      <c r="H33" s="100">
        <f t="shared" si="3"/>
        <v>2.7309215647702394</v>
      </c>
      <c r="I33" s="97">
        <v>88.3</v>
      </c>
      <c r="J33" s="56">
        <v>1111603</v>
      </c>
      <c r="K33" s="72">
        <f t="shared" si="4"/>
        <v>1258893.5447338619</v>
      </c>
      <c r="L33" s="72">
        <f t="shared" si="5"/>
        <v>420832.47126613813</v>
      </c>
      <c r="M33" s="104">
        <f t="shared" si="6"/>
        <v>11.679561971847329</v>
      </c>
    </row>
    <row r="34" spans="1:13" ht="25.5" x14ac:dyDescent="0.2">
      <c r="A34" s="49" t="s">
        <v>42</v>
      </c>
      <c r="B34" s="55">
        <v>87325</v>
      </c>
      <c r="C34" s="73">
        <v>1745646</v>
      </c>
      <c r="D34" s="71">
        <v>20.3</v>
      </c>
      <c r="E34" s="72">
        <f t="shared" si="0"/>
        <v>354366.13800000004</v>
      </c>
      <c r="F34" s="93">
        <f t="shared" si="1"/>
        <v>1391279.862</v>
      </c>
      <c r="G34" s="84">
        <f t="shared" si="2"/>
        <v>24.642591555968586</v>
      </c>
      <c r="H34" s="100">
        <f t="shared" si="3"/>
        <v>6.276594837969415</v>
      </c>
      <c r="I34" s="97">
        <v>104.8</v>
      </c>
      <c r="J34" s="56">
        <v>1044661</v>
      </c>
      <c r="K34" s="72">
        <f t="shared" si="4"/>
        <v>996813.93129770993</v>
      </c>
      <c r="L34" s="72">
        <f t="shared" si="5"/>
        <v>394465.93070229003</v>
      </c>
      <c r="M34" s="104">
        <f t="shared" si="6"/>
        <v>11.661493097021387</v>
      </c>
    </row>
    <row r="35" spans="1:13" ht="25.5" x14ac:dyDescent="0.2">
      <c r="A35" s="49" t="s">
        <v>43</v>
      </c>
      <c r="B35" s="55">
        <v>190023</v>
      </c>
      <c r="C35" s="56">
        <v>6074896</v>
      </c>
      <c r="D35" s="71">
        <v>18.600000000000001</v>
      </c>
      <c r="E35" s="72">
        <f t="shared" si="0"/>
        <v>1129930.6560000002</v>
      </c>
      <c r="F35" s="93">
        <f t="shared" si="1"/>
        <v>4944965.3439999996</v>
      </c>
      <c r="G35" s="84">
        <f t="shared" si="2"/>
        <v>16.817226702449958</v>
      </c>
      <c r="H35" s="100">
        <f t="shared" si="3"/>
        <v>3.84275696149348</v>
      </c>
      <c r="I35" s="97">
        <v>142.30000000000001</v>
      </c>
      <c r="J35" s="56">
        <v>4507246</v>
      </c>
      <c r="K35" s="72">
        <f t="shared" si="4"/>
        <v>3167425.158116655</v>
      </c>
      <c r="L35" s="72">
        <f t="shared" si="5"/>
        <v>1777540.1858833446</v>
      </c>
      <c r="M35" s="104">
        <f t="shared" si="6"/>
        <v>6.5356803329766375</v>
      </c>
    </row>
    <row r="36" spans="1:13" x14ac:dyDescent="0.2">
      <c r="A36" s="49" t="s">
        <v>44</v>
      </c>
      <c r="B36" s="55">
        <v>4469</v>
      </c>
      <c r="C36" s="56">
        <v>105704</v>
      </c>
      <c r="D36" s="71">
        <v>43.9</v>
      </c>
      <c r="E36" s="72">
        <f t="shared" si="0"/>
        <v>46404.055999999997</v>
      </c>
      <c r="F36" s="93">
        <f t="shared" si="1"/>
        <v>59299.944000000003</v>
      </c>
      <c r="G36" s="84">
        <f t="shared" si="2"/>
        <v>9.6306236678966179</v>
      </c>
      <c r="H36" s="100">
        <f t="shared" si="3"/>
        <v>7.5362634406535012</v>
      </c>
      <c r="I36" s="97">
        <v>177.6</v>
      </c>
      <c r="J36" s="56">
        <v>69710</v>
      </c>
      <c r="K36" s="72">
        <f t="shared" si="4"/>
        <v>39251.126126126124</v>
      </c>
      <c r="L36" s="72">
        <f t="shared" si="5"/>
        <v>20048.817873873879</v>
      </c>
      <c r="M36" s="104">
        <f t="shared" si="6"/>
        <v>6.7250665614282781</v>
      </c>
    </row>
    <row r="37" spans="1:13" x14ac:dyDescent="0.2">
      <c r="A37" s="49" t="s">
        <v>45</v>
      </c>
      <c r="B37" s="55">
        <v>6658</v>
      </c>
      <c r="C37" s="56">
        <v>176850</v>
      </c>
      <c r="D37" s="71">
        <v>24.4</v>
      </c>
      <c r="E37" s="72">
        <f t="shared" si="0"/>
        <v>43151.4</v>
      </c>
      <c r="F37" s="93">
        <f t="shared" si="1"/>
        <v>133698.6</v>
      </c>
      <c r="G37" s="84">
        <f t="shared" si="2"/>
        <v>15.429395106531885</v>
      </c>
      <c r="H37" s="100">
        <f t="shared" si="3"/>
        <v>4.9798576798859528</v>
      </c>
      <c r="I37" s="97">
        <v>143.9</v>
      </c>
      <c r="J37" s="56">
        <v>144929</v>
      </c>
      <c r="K37" s="72">
        <f t="shared" si="4"/>
        <v>100715.07991660875</v>
      </c>
      <c r="L37" s="72">
        <f t="shared" si="5"/>
        <v>32983.520083391253</v>
      </c>
      <c r="M37" s="104">
        <f t="shared" si="6"/>
        <v>8.7450016269898683</v>
      </c>
    </row>
    <row r="38" spans="1:13" ht="25.5" x14ac:dyDescent="0.2">
      <c r="A38" s="47" t="s">
        <v>46</v>
      </c>
      <c r="B38" s="55">
        <v>723271</v>
      </c>
      <c r="C38" s="56">
        <v>15683344</v>
      </c>
      <c r="D38" s="71">
        <v>58.6</v>
      </c>
      <c r="E38" s="72">
        <f t="shared" si="0"/>
        <v>9190439.5839999989</v>
      </c>
      <c r="F38" s="93">
        <f t="shared" si="1"/>
        <v>6492904.4160000011</v>
      </c>
      <c r="G38" s="84">
        <f t="shared" si="2"/>
        <v>7.8698194290855383</v>
      </c>
      <c r="H38" s="100">
        <f t="shared" si="3"/>
        <v>11.139406245034115</v>
      </c>
      <c r="I38" s="97">
        <v>105.9</v>
      </c>
      <c r="J38" s="56">
        <v>3973170</v>
      </c>
      <c r="K38" s="72">
        <f t="shared" si="4"/>
        <v>3751813.0311614727</v>
      </c>
      <c r="L38" s="72">
        <f t="shared" si="5"/>
        <v>2741091.3848385285</v>
      </c>
      <c r="M38" s="104">
        <f t="shared" si="6"/>
        <v>6.0618457253219251</v>
      </c>
    </row>
    <row r="39" spans="1:13" ht="25.5" x14ac:dyDescent="0.2">
      <c r="A39" s="49" t="s">
        <v>47</v>
      </c>
      <c r="B39" s="55">
        <v>707296</v>
      </c>
      <c r="C39" s="56">
        <v>12682235</v>
      </c>
      <c r="D39" s="71">
        <v>64.8</v>
      </c>
      <c r="E39" s="72">
        <f t="shared" si="0"/>
        <v>8218088.2800000003</v>
      </c>
      <c r="F39" s="93">
        <f t="shared" si="1"/>
        <v>4464146.72</v>
      </c>
      <c r="G39" s="84">
        <f t="shared" si="2"/>
        <v>8.606575834933718</v>
      </c>
      <c r="H39" s="100">
        <f t="shared" si="3"/>
        <v>15.843923696127982</v>
      </c>
      <c r="I39" s="97">
        <v>138</v>
      </c>
      <c r="J39" s="56">
        <v>2966903</v>
      </c>
      <c r="K39" s="72">
        <f t="shared" si="4"/>
        <v>2149929.7101449277</v>
      </c>
      <c r="L39" s="72">
        <f t="shared" si="5"/>
        <v>2314217.009855072</v>
      </c>
      <c r="M39" s="104">
        <f t="shared" si="6"/>
        <v>6.7154908686636885</v>
      </c>
    </row>
    <row r="40" spans="1:13" x14ac:dyDescent="0.2">
      <c r="A40" s="49" t="s">
        <v>48</v>
      </c>
      <c r="B40" s="55">
        <v>22892</v>
      </c>
      <c r="C40" s="56">
        <v>1372105</v>
      </c>
      <c r="D40" s="71">
        <v>33.299999999999997</v>
      </c>
      <c r="E40" s="72">
        <f t="shared" si="0"/>
        <v>456910.96499999991</v>
      </c>
      <c r="F40" s="93">
        <f t="shared" si="1"/>
        <v>915194.03500000015</v>
      </c>
      <c r="G40" s="84">
        <f t="shared" si="2"/>
        <v>5.0101664774011292</v>
      </c>
      <c r="H40" s="100">
        <f t="shared" si="3"/>
        <v>2.5013274917160047</v>
      </c>
      <c r="I40" s="97">
        <v>48.4</v>
      </c>
      <c r="J40" s="56">
        <v>382602</v>
      </c>
      <c r="K40" s="72">
        <f t="shared" si="4"/>
        <v>790500</v>
      </c>
      <c r="L40" s="72">
        <f t="shared" si="5"/>
        <v>124694.03500000015</v>
      </c>
      <c r="M40" s="104">
        <f t="shared" si="6"/>
        <v>3.9360046767135772</v>
      </c>
    </row>
    <row r="41" spans="1:13" ht="25.5" x14ac:dyDescent="0.2">
      <c r="A41" s="49" t="s">
        <v>49</v>
      </c>
      <c r="B41" s="55">
        <v>-6917</v>
      </c>
      <c r="C41" s="56">
        <v>1629004</v>
      </c>
      <c r="D41" s="71">
        <v>31</v>
      </c>
      <c r="E41" s="72">
        <f t="shared" si="0"/>
        <v>504991.24</v>
      </c>
      <c r="F41" s="93">
        <f t="shared" si="1"/>
        <v>1124012.76</v>
      </c>
      <c r="G41" s="84">
        <f t="shared" si="2"/>
        <v>-1.3697267303092227</v>
      </c>
      <c r="H41" s="100">
        <f t="shared" si="3"/>
        <v>-0.6153844730374769</v>
      </c>
      <c r="I41" s="97">
        <v>77</v>
      </c>
      <c r="J41" s="56">
        <v>623665</v>
      </c>
      <c r="K41" s="72">
        <f t="shared" si="4"/>
        <v>809954.54545454541</v>
      </c>
      <c r="L41" s="72">
        <f t="shared" si="5"/>
        <v>314058.2145454546</v>
      </c>
      <c r="M41" s="104">
        <f t="shared" si="6"/>
        <v>-0.84451554928862105</v>
      </c>
    </row>
    <row r="42" spans="1:13" ht="38.25" x14ac:dyDescent="0.2">
      <c r="A42" s="47" t="s">
        <v>50</v>
      </c>
      <c r="B42" s="55">
        <v>39675</v>
      </c>
      <c r="C42" s="56">
        <v>1733810</v>
      </c>
      <c r="D42" s="71">
        <v>63.7</v>
      </c>
      <c r="E42" s="72">
        <f t="shared" si="0"/>
        <v>1104436.97</v>
      </c>
      <c r="F42" s="93">
        <f t="shared" si="1"/>
        <v>629373.03</v>
      </c>
      <c r="G42" s="84">
        <f t="shared" si="2"/>
        <v>3.5923281343977465</v>
      </c>
      <c r="H42" s="100">
        <f t="shared" si="3"/>
        <v>6.3038926215189095</v>
      </c>
      <c r="I42" s="97">
        <v>98</v>
      </c>
      <c r="J42" s="56">
        <v>419401</v>
      </c>
      <c r="K42" s="72">
        <f t="shared" si="4"/>
        <v>427960.20408163266</v>
      </c>
      <c r="L42" s="72">
        <f t="shared" si="5"/>
        <v>201412.82591836737</v>
      </c>
      <c r="M42" s="104">
        <f t="shared" si="6"/>
        <v>3.0382514224844437</v>
      </c>
    </row>
    <row r="43" spans="1:13" x14ac:dyDescent="0.2">
      <c r="A43" s="47" t="s">
        <v>51</v>
      </c>
      <c r="B43" s="55">
        <v>-29485</v>
      </c>
      <c r="C43" s="56">
        <v>10490953</v>
      </c>
      <c r="D43" s="71">
        <v>7.8</v>
      </c>
      <c r="E43" s="72">
        <f t="shared" si="0"/>
        <v>818294.33399999992</v>
      </c>
      <c r="F43" s="93">
        <f t="shared" si="1"/>
        <v>9672658.6659999993</v>
      </c>
      <c r="G43" s="84">
        <f t="shared" si="2"/>
        <v>-3.6032267088873673</v>
      </c>
      <c r="H43" s="100">
        <f t="shared" si="3"/>
        <v>-0.30482828990587274</v>
      </c>
      <c r="I43" s="97">
        <v>101.9</v>
      </c>
      <c r="J43" s="56">
        <v>7582755</v>
      </c>
      <c r="K43" s="72">
        <f t="shared" si="4"/>
        <v>7441368.9892051024</v>
      </c>
      <c r="L43" s="72">
        <f t="shared" si="5"/>
        <v>2231289.6767948968</v>
      </c>
      <c r="M43" s="104">
        <f t="shared" si="6"/>
        <v>-0.96685318048721391</v>
      </c>
    </row>
    <row r="44" spans="1:13" x14ac:dyDescent="0.2">
      <c r="A44" s="49" t="s">
        <v>52</v>
      </c>
      <c r="B44" s="55">
        <v>-50649</v>
      </c>
      <c r="C44" s="56">
        <v>6409504</v>
      </c>
      <c r="D44" s="71">
        <v>6.4</v>
      </c>
      <c r="E44" s="72">
        <f t="shared" si="0"/>
        <v>410208.25599999999</v>
      </c>
      <c r="F44" s="93">
        <f t="shared" si="1"/>
        <v>5999295.7439999999</v>
      </c>
      <c r="G44" s="84">
        <f t="shared" si="2"/>
        <v>-12.347143008257737</v>
      </c>
      <c r="H44" s="100">
        <f t="shared" si="3"/>
        <v>-0.8442490945817257</v>
      </c>
      <c r="I44" s="97">
        <v>103.3</v>
      </c>
      <c r="J44" s="56">
        <v>4623313</v>
      </c>
      <c r="K44" s="72">
        <f t="shared" si="4"/>
        <v>4475617.6185866408</v>
      </c>
      <c r="L44" s="72">
        <f t="shared" si="5"/>
        <v>1523678.1254133591</v>
      </c>
      <c r="M44" s="104">
        <f t="shared" si="6"/>
        <v>-2.6190266649989926</v>
      </c>
    </row>
    <row r="45" spans="1:13" x14ac:dyDescent="0.2">
      <c r="A45" s="49" t="s">
        <v>53</v>
      </c>
      <c r="B45" s="55">
        <v>4588</v>
      </c>
      <c r="C45" s="56">
        <v>2628017</v>
      </c>
      <c r="D45" s="71">
        <v>8.1</v>
      </c>
      <c r="E45" s="72">
        <f t="shared" si="0"/>
        <v>212869.37699999998</v>
      </c>
      <c r="F45" s="93">
        <f t="shared" si="1"/>
        <v>2415147.6230000001</v>
      </c>
      <c r="G45" s="84">
        <f t="shared" si="2"/>
        <v>2.1553123632245144</v>
      </c>
      <c r="H45" s="100">
        <f t="shared" si="3"/>
        <v>0.1899676838097776</v>
      </c>
      <c r="I45" s="97">
        <v>98</v>
      </c>
      <c r="J45" s="56">
        <v>1857118</v>
      </c>
      <c r="K45" s="72">
        <f t="shared" si="4"/>
        <v>1895018.3673469387</v>
      </c>
      <c r="L45" s="72">
        <f t="shared" si="5"/>
        <v>520129.25565306144</v>
      </c>
      <c r="M45" s="104">
        <f t="shared" si="6"/>
        <v>0.62592204072658408</v>
      </c>
    </row>
    <row r="46" spans="1:13" ht="25.5" x14ac:dyDescent="0.2">
      <c r="A46" s="47" t="s">
        <v>54</v>
      </c>
      <c r="B46" s="55">
        <v>3226197</v>
      </c>
      <c r="C46" s="56">
        <v>46693645</v>
      </c>
      <c r="D46" s="71">
        <v>41.7</v>
      </c>
      <c r="E46" s="72">
        <f t="shared" si="0"/>
        <v>19471249.965000004</v>
      </c>
      <c r="F46" s="93">
        <f t="shared" si="1"/>
        <v>27222395.034999996</v>
      </c>
      <c r="G46" s="84">
        <f t="shared" si="2"/>
        <v>16.569028725937777</v>
      </c>
      <c r="H46" s="100">
        <f t="shared" si="3"/>
        <v>11.851260683904039</v>
      </c>
      <c r="I46" s="97">
        <v>129.1</v>
      </c>
      <c r="J46" s="56">
        <v>23691707</v>
      </c>
      <c r="K46" s="72">
        <f t="shared" si="4"/>
        <v>18351438.419829592</v>
      </c>
      <c r="L46" s="72">
        <f t="shared" si="5"/>
        <v>8870956.6151704043</v>
      </c>
      <c r="M46" s="104">
        <f t="shared" si="6"/>
        <v>11.383012790038743</v>
      </c>
    </row>
    <row r="47" spans="1:13" ht="25.5" x14ac:dyDescent="0.2">
      <c r="A47" s="49" t="s">
        <v>55</v>
      </c>
      <c r="B47" s="55">
        <v>110302</v>
      </c>
      <c r="C47" s="56">
        <v>1881407</v>
      </c>
      <c r="D47" s="71">
        <v>28.8</v>
      </c>
      <c r="E47" s="72">
        <f t="shared" si="0"/>
        <v>541845.21600000001</v>
      </c>
      <c r="F47" s="93">
        <f t="shared" si="1"/>
        <v>1339561.784</v>
      </c>
      <c r="G47" s="84">
        <f t="shared" si="2"/>
        <v>20.356735972362998</v>
      </c>
      <c r="H47" s="100">
        <f t="shared" si="3"/>
        <v>8.234185337135596</v>
      </c>
      <c r="I47" s="97">
        <v>144.9</v>
      </c>
      <c r="J47" s="56">
        <v>1511256</v>
      </c>
      <c r="K47" s="72">
        <f t="shared" si="4"/>
        <v>1042964.8033126293</v>
      </c>
      <c r="L47" s="72">
        <f t="shared" si="5"/>
        <v>296596.98068737064</v>
      </c>
      <c r="M47" s="104">
        <f t="shared" si="6"/>
        <v>13.155587879020864</v>
      </c>
    </row>
    <row r="48" spans="1:13" ht="25.5" x14ac:dyDescent="0.2">
      <c r="A48" s="49" t="s">
        <v>56</v>
      </c>
      <c r="B48" s="55">
        <v>2818930</v>
      </c>
      <c r="C48" s="56">
        <v>39051803</v>
      </c>
      <c r="D48" s="71">
        <v>44.3</v>
      </c>
      <c r="E48" s="72">
        <f t="shared" si="0"/>
        <v>17299948.728999998</v>
      </c>
      <c r="F48" s="93">
        <f t="shared" si="1"/>
        <v>21751854.271000002</v>
      </c>
      <c r="G48" s="84">
        <f t="shared" si="2"/>
        <v>16.294441354468365</v>
      </c>
      <c r="H48" s="100">
        <f t="shared" si="3"/>
        <v>12.95949285463103</v>
      </c>
      <c r="I48" s="97">
        <v>133.19999999999999</v>
      </c>
      <c r="J48" s="56">
        <v>18747378</v>
      </c>
      <c r="K48" s="72">
        <f t="shared" si="4"/>
        <v>14074608.108108109</v>
      </c>
      <c r="L48" s="72">
        <f t="shared" si="5"/>
        <v>7677246.1628918927</v>
      </c>
      <c r="M48" s="104">
        <f t="shared" si="6"/>
        <v>11.286015151825888</v>
      </c>
    </row>
    <row r="49" spans="1:13" ht="25.5" x14ac:dyDescent="0.2">
      <c r="A49" s="49" t="s">
        <v>57</v>
      </c>
      <c r="B49" s="55">
        <v>296965</v>
      </c>
      <c r="C49" s="73">
        <v>5760435</v>
      </c>
      <c r="D49" s="71">
        <v>28.2</v>
      </c>
      <c r="E49" s="72">
        <f t="shared" si="0"/>
        <v>1624442.67</v>
      </c>
      <c r="F49" s="93">
        <f t="shared" si="1"/>
        <v>4135992.33</v>
      </c>
      <c r="G49" s="84">
        <f t="shared" si="2"/>
        <v>18.281039120943554</v>
      </c>
      <c r="H49" s="100">
        <f t="shared" si="3"/>
        <v>7.1800181505655747</v>
      </c>
      <c r="I49" s="97">
        <v>106.4</v>
      </c>
      <c r="J49" s="56">
        <v>3433073</v>
      </c>
      <c r="K49" s="72">
        <f t="shared" si="4"/>
        <v>3226572.3684210526</v>
      </c>
      <c r="L49" s="72">
        <f t="shared" si="5"/>
        <v>909419.96157894749</v>
      </c>
      <c r="M49" s="104">
        <f t="shared" si="6"/>
        <v>11.719853961260309</v>
      </c>
    </row>
    <row r="50" spans="1:13" x14ac:dyDescent="0.2">
      <c r="A50" s="47" t="s">
        <v>58</v>
      </c>
      <c r="B50" s="55">
        <v>1173200</v>
      </c>
      <c r="C50" s="56">
        <v>23646267</v>
      </c>
      <c r="D50" s="71">
        <v>57.9</v>
      </c>
      <c r="E50" s="72">
        <f t="shared" si="0"/>
        <v>13691188.593</v>
      </c>
      <c r="F50" s="93">
        <f t="shared" si="1"/>
        <v>9955078.4069999997</v>
      </c>
      <c r="G50" s="84">
        <f t="shared" si="2"/>
        <v>8.5690149692323363</v>
      </c>
      <c r="H50" s="100">
        <f t="shared" si="3"/>
        <v>11.784939827043997</v>
      </c>
      <c r="I50" s="97">
        <v>88.8</v>
      </c>
      <c r="J50" s="56">
        <v>4669403</v>
      </c>
      <c r="K50" s="72">
        <f t="shared" si="4"/>
        <v>5258336.7117117113</v>
      </c>
      <c r="L50" s="72">
        <f t="shared" si="5"/>
        <v>4696741.6952882884</v>
      </c>
      <c r="M50" s="104">
        <f t="shared" si="6"/>
        <v>6.3802721764027961</v>
      </c>
    </row>
    <row r="51" spans="1:13" ht="25.5" x14ac:dyDescent="0.2">
      <c r="A51" s="49" t="s">
        <v>59</v>
      </c>
      <c r="B51" s="55">
        <v>450333</v>
      </c>
      <c r="C51" s="56">
        <v>17043412</v>
      </c>
      <c r="D51" s="71">
        <v>63.4</v>
      </c>
      <c r="E51" s="72">
        <f t="shared" si="0"/>
        <v>10805523.207999999</v>
      </c>
      <c r="F51" s="93">
        <f t="shared" si="1"/>
        <v>6237888.7920000013</v>
      </c>
      <c r="G51" s="84">
        <f t="shared" si="2"/>
        <v>4.1676186458661304</v>
      </c>
      <c r="H51" s="100">
        <f t="shared" si="3"/>
        <v>7.2193175450249338</v>
      </c>
      <c r="I51" s="97">
        <v>61.1</v>
      </c>
      <c r="J51" s="56">
        <v>2012793</v>
      </c>
      <c r="K51" s="72">
        <f t="shared" si="4"/>
        <v>3294260.2291325694</v>
      </c>
      <c r="L51" s="72">
        <f t="shared" si="5"/>
        <v>2943628.5628674319</v>
      </c>
      <c r="M51" s="104">
        <f t="shared" si="6"/>
        <v>3.2753511453280626</v>
      </c>
    </row>
    <row r="52" spans="1:13" ht="38.25" x14ac:dyDescent="0.2">
      <c r="A52" s="50" t="s">
        <v>60</v>
      </c>
      <c r="B52" s="55">
        <v>15485</v>
      </c>
      <c r="C52" s="56">
        <v>428544</v>
      </c>
      <c r="D52" s="71">
        <v>55</v>
      </c>
      <c r="E52" s="72">
        <f t="shared" si="0"/>
        <v>235699.20000000001</v>
      </c>
      <c r="F52" s="93">
        <f t="shared" si="1"/>
        <v>192844.79999999999</v>
      </c>
      <c r="G52" s="84">
        <f t="shared" si="2"/>
        <v>6.5698144075160201</v>
      </c>
      <c r="H52" s="100">
        <f t="shared" si="3"/>
        <v>8.0297731647418029</v>
      </c>
      <c r="I52" s="97">
        <v>148</v>
      </c>
      <c r="J52" s="56">
        <v>91249</v>
      </c>
      <c r="K52" s="72">
        <f t="shared" si="4"/>
        <v>61654.729729729734</v>
      </c>
      <c r="L52" s="72">
        <f t="shared" si="5"/>
        <v>131190.07027027025</v>
      </c>
      <c r="M52" s="104">
        <f t="shared" si="6"/>
        <v>4.2206194769863172</v>
      </c>
    </row>
    <row r="53" spans="1:13" ht="25.5" x14ac:dyDescent="0.2">
      <c r="A53" s="50" t="s">
        <v>61</v>
      </c>
      <c r="B53" s="55">
        <v>163061</v>
      </c>
      <c r="C53" s="56">
        <v>7200591</v>
      </c>
      <c r="D53" s="71">
        <v>68.3</v>
      </c>
      <c r="E53" s="72">
        <f t="shared" si="0"/>
        <v>4918003.6529999999</v>
      </c>
      <c r="F53" s="93">
        <f t="shared" si="1"/>
        <v>2282587.3470000001</v>
      </c>
      <c r="G53" s="84">
        <f t="shared" si="2"/>
        <v>3.3155933078767075</v>
      </c>
      <c r="H53" s="100">
        <f t="shared" si="3"/>
        <v>7.1436915750151142</v>
      </c>
      <c r="I53" s="97">
        <v>54.6</v>
      </c>
      <c r="J53" s="56">
        <v>501134</v>
      </c>
      <c r="K53" s="72">
        <f t="shared" si="4"/>
        <v>917827.83882783877</v>
      </c>
      <c r="L53" s="72">
        <f t="shared" si="5"/>
        <v>1364759.5081721614</v>
      </c>
      <c r="M53" s="104">
        <f t="shared" si="6"/>
        <v>2.5953707917517312</v>
      </c>
    </row>
    <row r="54" spans="1:13" ht="25.5" x14ac:dyDescent="0.2">
      <c r="A54" s="50" t="s">
        <v>62</v>
      </c>
      <c r="B54" s="55">
        <v>-13473</v>
      </c>
      <c r="C54" s="56">
        <v>3053617</v>
      </c>
      <c r="D54" s="71">
        <v>58.1</v>
      </c>
      <c r="E54" s="72">
        <f t="shared" si="0"/>
        <v>1774151.4770000002</v>
      </c>
      <c r="F54" s="93">
        <f t="shared" si="1"/>
        <v>1279465.5229999998</v>
      </c>
      <c r="G54" s="84">
        <f t="shared" si="2"/>
        <v>-0.75940528047707379</v>
      </c>
      <c r="H54" s="100">
        <f t="shared" si="3"/>
        <v>-1.0530178232868259</v>
      </c>
      <c r="I54" s="97">
        <v>22.3</v>
      </c>
      <c r="J54" s="56">
        <v>273875</v>
      </c>
      <c r="K54" s="72">
        <f t="shared" si="4"/>
        <v>1228139.0134529148</v>
      </c>
      <c r="L54" s="72">
        <f t="shared" si="5"/>
        <v>51326.509547085036</v>
      </c>
      <c r="M54" s="104">
        <f t="shared" si="6"/>
        <v>-0.73805327148777888</v>
      </c>
    </row>
    <row r="55" spans="1:13" ht="25.5" x14ac:dyDescent="0.2">
      <c r="A55" s="50" t="s">
        <v>63</v>
      </c>
      <c r="B55" s="55">
        <v>11056</v>
      </c>
      <c r="C55" s="56">
        <v>527885</v>
      </c>
      <c r="D55" s="71">
        <v>21.3</v>
      </c>
      <c r="E55" s="72">
        <f t="shared" si="0"/>
        <v>112439.505</v>
      </c>
      <c r="F55" s="93">
        <f t="shared" si="1"/>
        <v>415445.495</v>
      </c>
      <c r="G55" s="84">
        <f t="shared" si="2"/>
        <v>9.8328430029997005</v>
      </c>
      <c r="H55" s="100">
        <f t="shared" si="3"/>
        <v>2.6612395929338457</v>
      </c>
      <c r="I55" s="97">
        <v>91.6</v>
      </c>
      <c r="J55" s="56">
        <v>267653</v>
      </c>
      <c r="K55" s="72">
        <f t="shared" si="4"/>
        <v>292197.59825327515</v>
      </c>
      <c r="L55" s="72">
        <f t="shared" si="5"/>
        <v>123247.89674672484</v>
      </c>
      <c r="M55" s="104">
        <f t="shared" si="6"/>
        <v>4.6909592613189544</v>
      </c>
    </row>
    <row r="56" spans="1:13" x14ac:dyDescent="0.2">
      <c r="A56" s="50" t="s">
        <v>64</v>
      </c>
      <c r="B56" s="55">
        <v>274204</v>
      </c>
      <c r="C56" s="56">
        <v>5832775</v>
      </c>
      <c r="D56" s="71">
        <v>64.7</v>
      </c>
      <c r="E56" s="72">
        <f t="shared" si="0"/>
        <v>3773805.4249999998</v>
      </c>
      <c r="F56" s="93">
        <f t="shared" si="1"/>
        <v>2058969.5750000002</v>
      </c>
      <c r="G56" s="84">
        <f t="shared" si="2"/>
        <v>7.2659813933040818</v>
      </c>
      <c r="H56" s="100">
        <f t="shared" si="3"/>
        <v>13.317535301608331</v>
      </c>
      <c r="I56" s="97">
        <v>110.7</v>
      </c>
      <c r="J56" s="56">
        <v>878882</v>
      </c>
      <c r="K56" s="72">
        <f t="shared" si="4"/>
        <v>793931.34598012653</v>
      </c>
      <c r="L56" s="72">
        <f t="shared" si="5"/>
        <v>1265038.2290198738</v>
      </c>
      <c r="M56" s="104">
        <f t="shared" si="6"/>
        <v>5.441804088945017</v>
      </c>
    </row>
    <row r="57" spans="1:13" x14ac:dyDescent="0.2">
      <c r="A57" s="49" t="s">
        <v>65</v>
      </c>
      <c r="B57" s="55">
        <v>-1148</v>
      </c>
      <c r="C57" s="56">
        <v>391203</v>
      </c>
      <c r="D57" s="71">
        <v>30.4</v>
      </c>
      <c r="E57" s="72">
        <f t="shared" si="0"/>
        <v>118925.712</v>
      </c>
      <c r="F57" s="93">
        <f t="shared" si="1"/>
        <v>272277.288</v>
      </c>
      <c r="G57" s="84">
        <f t="shared" si="2"/>
        <v>-0.96530849443222166</v>
      </c>
      <c r="H57" s="100">
        <f t="shared" si="3"/>
        <v>-0.4216289975680968</v>
      </c>
      <c r="I57" s="97">
        <v>87.6</v>
      </c>
      <c r="J57" s="56">
        <v>130219</v>
      </c>
      <c r="K57" s="72">
        <f t="shared" si="4"/>
        <v>148651.8264840183</v>
      </c>
      <c r="L57" s="72">
        <f t="shared" si="5"/>
        <v>123625.4615159817</v>
      </c>
      <c r="M57" s="104">
        <f t="shared" si="6"/>
        <v>-0.47330218335322066</v>
      </c>
    </row>
    <row r="58" spans="1:13" x14ac:dyDescent="0.2">
      <c r="A58" s="49" t="s">
        <v>66</v>
      </c>
      <c r="B58" s="55">
        <v>40498</v>
      </c>
      <c r="C58" s="56">
        <v>1154551</v>
      </c>
      <c r="D58" s="71">
        <v>30.4</v>
      </c>
      <c r="E58" s="72">
        <f t="shared" si="0"/>
        <v>350983.50399999996</v>
      </c>
      <c r="F58" s="93">
        <f t="shared" si="1"/>
        <v>803567.49600000004</v>
      </c>
      <c r="G58" s="84">
        <f t="shared" si="2"/>
        <v>11.538434011417245</v>
      </c>
      <c r="H58" s="100">
        <f t="shared" si="3"/>
        <v>5.0397757751017842</v>
      </c>
      <c r="I58" s="97">
        <v>112.3</v>
      </c>
      <c r="J58" s="56">
        <v>576819</v>
      </c>
      <c r="K58" s="72">
        <f t="shared" si="4"/>
        <v>513641.13980409619</v>
      </c>
      <c r="L58" s="72">
        <f t="shared" si="5"/>
        <v>289926.35619590385</v>
      </c>
      <c r="M58" s="104">
        <f t="shared" si="6"/>
        <v>6.3188292949060223</v>
      </c>
    </row>
    <row r="59" spans="1:13" ht="25.5" x14ac:dyDescent="0.2">
      <c r="A59" s="49" t="s">
        <v>67</v>
      </c>
      <c r="B59" s="55">
        <v>683919</v>
      </c>
      <c r="C59" s="56">
        <v>4693613</v>
      </c>
      <c r="D59" s="71">
        <v>50.5</v>
      </c>
      <c r="E59" s="72">
        <f t="shared" si="0"/>
        <v>2370274.5649999999</v>
      </c>
      <c r="F59" s="93">
        <f t="shared" si="1"/>
        <v>2323338.4350000001</v>
      </c>
      <c r="G59" s="84">
        <f t="shared" si="2"/>
        <v>28.853999030276899</v>
      </c>
      <c r="H59" s="100">
        <f t="shared" si="3"/>
        <v>29.436908101595627</v>
      </c>
      <c r="I59" s="97">
        <v>160.4</v>
      </c>
      <c r="J59" s="56">
        <v>1664340</v>
      </c>
      <c r="K59" s="72">
        <f t="shared" si="4"/>
        <v>1037618.4538653366</v>
      </c>
      <c r="L59" s="72">
        <f t="shared" si="5"/>
        <v>1285719.9811346633</v>
      </c>
      <c r="M59" s="104">
        <f t="shared" si="6"/>
        <v>18.706783923490264</v>
      </c>
    </row>
    <row r="60" spans="1:13" ht="25.5" x14ac:dyDescent="0.2">
      <c r="A60" s="49" t="s">
        <v>68</v>
      </c>
      <c r="B60" s="55">
        <v>-402</v>
      </c>
      <c r="C60" s="56">
        <v>363488</v>
      </c>
      <c r="D60" s="71">
        <v>9.1999999999999993</v>
      </c>
      <c r="E60" s="72">
        <f t="shared" si="0"/>
        <v>33440.895999999993</v>
      </c>
      <c r="F60" s="93">
        <f t="shared" si="1"/>
        <v>330047.10399999999</v>
      </c>
      <c r="G60" s="84">
        <f t="shared" si="2"/>
        <v>-1.2021209001098538</v>
      </c>
      <c r="H60" s="100">
        <f t="shared" si="3"/>
        <v>-0.12180079604637283</v>
      </c>
      <c r="I60" s="97">
        <v>107.3</v>
      </c>
      <c r="J60" s="56">
        <v>285232</v>
      </c>
      <c r="K60" s="72">
        <f t="shared" si="4"/>
        <v>265826.65424044733</v>
      </c>
      <c r="L60" s="72">
        <f t="shared" si="5"/>
        <v>64220.449759552663</v>
      </c>
      <c r="M60" s="104">
        <f t="shared" si="6"/>
        <v>-0.41162652109028375</v>
      </c>
    </row>
    <row r="61" spans="1:13" ht="25.5" x14ac:dyDescent="0.2">
      <c r="A61" s="47" t="s">
        <v>69</v>
      </c>
      <c r="B61" s="55">
        <v>8049</v>
      </c>
      <c r="C61" s="56">
        <v>985236</v>
      </c>
      <c r="D61" s="71">
        <v>6.9</v>
      </c>
      <c r="E61" s="72">
        <f t="shared" si="0"/>
        <v>67981.284</v>
      </c>
      <c r="F61" s="93">
        <f t="shared" si="1"/>
        <v>917254.71600000001</v>
      </c>
      <c r="G61" s="84">
        <f t="shared" si="2"/>
        <v>11.840023498232249</v>
      </c>
      <c r="H61" s="100">
        <f t="shared" si="3"/>
        <v>0.87750979739852319</v>
      </c>
      <c r="I61" s="97">
        <v>96.8</v>
      </c>
      <c r="J61" s="56">
        <v>333538</v>
      </c>
      <c r="K61" s="72">
        <f t="shared" si="4"/>
        <v>344564.04958677688</v>
      </c>
      <c r="L61" s="72">
        <f t="shared" si="5"/>
        <v>572690.66641322314</v>
      </c>
      <c r="M61" s="104">
        <f t="shared" si="6"/>
        <v>1.2563371932872236</v>
      </c>
    </row>
    <row r="62" spans="1:13" ht="25.5" x14ac:dyDescent="0.2">
      <c r="A62" s="49" t="s">
        <v>70</v>
      </c>
      <c r="B62" s="55">
        <v>-8090</v>
      </c>
      <c r="C62" s="56">
        <v>671833</v>
      </c>
      <c r="D62" s="71">
        <v>-2.2000000000000002</v>
      </c>
      <c r="E62" s="72">
        <f t="shared" si="0"/>
        <v>-14780.326000000001</v>
      </c>
      <c r="F62" s="93">
        <f t="shared" si="1"/>
        <v>686613.326</v>
      </c>
      <c r="G62" s="84">
        <f t="shared" si="2"/>
        <v>54.734922626199179</v>
      </c>
      <c r="H62" s="100">
        <f t="shared" si="3"/>
        <v>-1.1782468667087886</v>
      </c>
      <c r="I62" s="97">
        <v>88.8</v>
      </c>
      <c r="J62" s="56">
        <v>159110</v>
      </c>
      <c r="K62" s="72">
        <f t="shared" si="4"/>
        <v>179177.92792792793</v>
      </c>
      <c r="L62" s="72">
        <f t="shared" si="5"/>
        <v>507435.39807207207</v>
      </c>
      <c r="M62" s="104">
        <f t="shared" si="6"/>
        <v>-1.6421225434610949</v>
      </c>
    </row>
    <row r="63" spans="1:13" ht="25.5" x14ac:dyDescent="0.2">
      <c r="A63" s="49" t="s">
        <v>71</v>
      </c>
      <c r="B63" s="55">
        <v>16139</v>
      </c>
      <c r="C63" s="56">
        <v>313403</v>
      </c>
      <c r="D63" s="71">
        <v>26.4</v>
      </c>
      <c r="E63" s="72">
        <f t="shared" si="0"/>
        <v>82738.391999999993</v>
      </c>
      <c r="F63" s="93">
        <f t="shared" si="1"/>
        <v>230664.60800000001</v>
      </c>
      <c r="G63" s="84">
        <f t="shared" si="2"/>
        <v>19.506059532798268</v>
      </c>
      <c r="H63" s="100">
        <f t="shared" si="3"/>
        <v>6.9967387454602488</v>
      </c>
      <c r="I63" s="97">
        <v>105.5</v>
      </c>
      <c r="J63" s="56">
        <v>174428</v>
      </c>
      <c r="K63" s="72">
        <f t="shared" si="4"/>
        <v>165334.59715639811</v>
      </c>
      <c r="L63" s="72">
        <f t="shared" si="5"/>
        <v>65330.010843601893</v>
      </c>
      <c r="M63" s="104">
        <f t="shared" si="6"/>
        <v>10.899692095042662</v>
      </c>
    </row>
    <row r="64" spans="1:13" x14ac:dyDescent="0.2">
      <c r="A64" s="47" t="s">
        <v>72</v>
      </c>
      <c r="B64" s="55">
        <v>389334</v>
      </c>
      <c r="C64" s="56">
        <v>5957841</v>
      </c>
      <c r="D64" s="71">
        <v>33.700000000000003</v>
      </c>
      <c r="E64" s="72">
        <f t="shared" si="0"/>
        <v>2007792.4170000001</v>
      </c>
      <c r="F64" s="93">
        <f t="shared" si="1"/>
        <v>3950048.5829999996</v>
      </c>
      <c r="G64" s="84">
        <f t="shared" si="2"/>
        <v>19.391148044165561</v>
      </c>
      <c r="H64" s="100">
        <f t="shared" si="3"/>
        <v>9.8564357328564043</v>
      </c>
      <c r="I64" s="97">
        <v>102</v>
      </c>
      <c r="J64" s="56">
        <v>2058360</v>
      </c>
      <c r="K64" s="72">
        <f t="shared" si="4"/>
        <v>2018000</v>
      </c>
      <c r="L64" s="72">
        <f t="shared" si="5"/>
        <v>1932048.5829999996</v>
      </c>
      <c r="M64" s="104">
        <f t="shared" si="6"/>
        <v>9.8819723943174349</v>
      </c>
    </row>
    <row r="65" spans="1:13" x14ac:dyDescent="0.2">
      <c r="A65" s="49" t="s">
        <v>73</v>
      </c>
      <c r="B65" s="55">
        <v>14561</v>
      </c>
      <c r="C65" s="56">
        <v>106741</v>
      </c>
      <c r="D65" s="71">
        <v>44.5</v>
      </c>
      <c r="E65" s="72">
        <f t="shared" si="0"/>
        <v>47499.745000000003</v>
      </c>
      <c r="F65" s="93">
        <f t="shared" si="1"/>
        <v>59241.254999999997</v>
      </c>
      <c r="G65" s="84">
        <f t="shared" si="2"/>
        <v>30.654901410523362</v>
      </c>
      <c r="H65" s="100">
        <f t="shared" si="3"/>
        <v>24.57915518501423</v>
      </c>
      <c r="I65" s="97">
        <v>182.2</v>
      </c>
      <c r="J65" s="56">
        <v>83355</v>
      </c>
      <c r="K65" s="72">
        <f t="shared" si="4"/>
        <v>45749.176728869381</v>
      </c>
      <c r="L65" s="72">
        <f t="shared" si="5"/>
        <v>13492.078271130616</v>
      </c>
      <c r="M65" s="104">
        <f t="shared" si="6"/>
        <v>23.873691946002516</v>
      </c>
    </row>
    <row r="66" spans="1:13" x14ac:dyDescent="0.2">
      <c r="A66" s="49" t="s">
        <v>74</v>
      </c>
      <c r="B66" s="55">
        <v>216116</v>
      </c>
      <c r="C66" s="56">
        <v>3812797</v>
      </c>
      <c r="D66" s="71">
        <v>28.9</v>
      </c>
      <c r="E66" s="72">
        <f t="shared" si="0"/>
        <v>1101898.3329999999</v>
      </c>
      <c r="F66" s="93">
        <f t="shared" si="1"/>
        <v>2710898.6670000004</v>
      </c>
      <c r="G66" s="84">
        <f t="shared" si="2"/>
        <v>19.61306170702774</v>
      </c>
      <c r="H66" s="100">
        <f t="shared" si="3"/>
        <v>7.9721165025752692</v>
      </c>
      <c r="I66" s="97">
        <v>77.3</v>
      </c>
      <c r="J66" s="56">
        <v>803017</v>
      </c>
      <c r="K66" s="72">
        <f t="shared" si="4"/>
        <v>1038831.8240620957</v>
      </c>
      <c r="L66" s="72">
        <f t="shared" si="5"/>
        <v>1672066.8429379046</v>
      </c>
      <c r="M66" s="104">
        <f t="shared" si="6"/>
        <v>7.7908692536822883</v>
      </c>
    </row>
    <row r="67" spans="1:13" x14ac:dyDescent="0.2">
      <c r="A67" s="49" t="s">
        <v>75</v>
      </c>
      <c r="B67" s="55">
        <v>51016</v>
      </c>
      <c r="C67" s="56">
        <v>595715</v>
      </c>
      <c r="D67" s="71">
        <v>50.8</v>
      </c>
      <c r="E67" s="72">
        <f t="shared" ref="E67:E81" si="7">C67*D67/100</f>
        <v>302623.21999999997</v>
      </c>
      <c r="F67" s="93">
        <f t="shared" ref="F67:F81" si="8">C67-E67</f>
        <v>293091.78000000003</v>
      </c>
      <c r="G67" s="84">
        <f t="shared" ref="G67:G81" si="9">B67/E67*100</f>
        <v>16.857926500154218</v>
      </c>
      <c r="H67" s="100">
        <f t="shared" ref="H67:H81" si="10">B67/F67*100</f>
        <v>17.40615175219175</v>
      </c>
      <c r="I67" s="97">
        <v>111</v>
      </c>
      <c r="J67" s="56">
        <v>264852</v>
      </c>
      <c r="K67" s="72">
        <f t="shared" ref="K67:K81" si="11">J67/(I67/100)</f>
        <v>238605.40540540538</v>
      </c>
      <c r="L67" s="72">
        <f t="shared" ref="L67:L81" si="12">F67-K67</f>
        <v>54486.374594594643</v>
      </c>
      <c r="M67" s="104">
        <f t="shared" ref="M67:M81" si="13">B67/(E67+L67)*100</f>
        <v>14.285810510892446</v>
      </c>
    </row>
    <row r="68" spans="1:13" x14ac:dyDescent="0.2">
      <c r="A68" s="47" t="s">
        <v>76</v>
      </c>
      <c r="B68" s="55">
        <v>1448143</v>
      </c>
      <c r="C68" s="56">
        <v>36427380</v>
      </c>
      <c r="D68" s="71">
        <v>36</v>
      </c>
      <c r="E68" s="72">
        <f t="shared" si="7"/>
        <v>13113856.800000001</v>
      </c>
      <c r="F68" s="93">
        <f t="shared" si="8"/>
        <v>23313523.199999999</v>
      </c>
      <c r="G68" s="84">
        <f t="shared" si="9"/>
        <v>11.04284591547469</v>
      </c>
      <c r="H68" s="100">
        <f t="shared" si="10"/>
        <v>6.2116008274545136</v>
      </c>
      <c r="I68" s="97">
        <v>140.69999999999999</v>
      </c>
      <c r="J68" s="56">
        <v>14377148</v>
      </c>
      <c r="K68" s="72">
        <f t="shared" si="11"/>
        <v>10218299.928926796</v>
      </c>
      <c r="L68" s="72">
        <f t="shared" si="12"/>
        <v>13095223.271073204</v>
      </c>
      <c r="M68" s="104">
        <f t="shared" si="13"/>
        <v>5.525348452036309</v>
      </c>
    </row>
    <row r="69" spans="1:13" ht="25.5" x14ac:dyDescent="0.2">
      <c r="A69" s="47" t="s">
        <v>77</v>
      </c>
      <c r="B69" s="55">
        <v>418394</v>
      </c>
      <c r="C69" s="56">
        <v>14655883</v>
      </c>
      <c r="D69" s="71">
        <v>33.700000000000003</v>
      </c>
      <c r="E69" s="72">
        <f t="shared" si="7"/>
        <v>4939032.5710000005</v>
      </c>
      <c r="F69" s="93">
        <f t="shared" si="8"/>
        <v>9716850.4289999995</v>
      </c>
      <c r="G69" s="84">
        <f t="shared" si="9"/>
        <v>8.4711731292609844</v>
      </c>
      <c r="H69" s="100">
        <f t="shared" si="10"/>
        <v>4.3058602482065647</v>
      </c>
      <c r="I69" s="97">
        <v>120.3</v>
      </c>
      <c r="J69" s="56">
        <v>5410117</v>
      </c>
      <c r="K69" s="72">
        <f t="shared" si="11"/>
        <v>4497187.863674148</v>
      </c>
      <c r="L69" s="72">
        <f t="shared" si="12"/>
        <v>5219662.5653258516</v>
      </c>
      <c r="M69" s="104">
        <f t="shared" si="13"/>
        <v>4.1185801363788421</v>
      </c>
    </row>
    <row r="70" spans="1:13" ht="25.5" x14ac:dyDescent="0.2">
      <c r="A70" s="47" t="s">
        <v>78</v>
      </c>
      <c r="B70" s="55">
        <v>927918</v>
      </c>
      <c r="C70" s="56">
        <v>30385273</v>
      </c>
      <c r="D70" s="71">
        <v>48.1</v>
      </c>
      <c r="E70" s="72">
        <f t="shared" si="7"/>
        <v>14615316.312999999</v>
      </c>
      <c r="F70" s="93">
        <f t="shared" si="8"/>
        <v>15769956.687000001</v>
      </c>
      <c r="G70" s="84">
        <f t="shared" si="9"/>
        <v>6.3489423022246712</v>
      </c>
      <c r="H70" s="100">
        <f t="shared" si="10"/>
        <v>5.8840871818305711</v>
      </c>
      <c r="I70" s="97">
        <v>121</v>
      </c>
      <c r="J70" s="56">
        <v>13377031</v>
      </c>
      <c r="K70" s="72">
        <f t="shared" si="11"/>
        <v>11055397.520661157</v>
      </c>
      <c r="L70" s="72">
        <f t="shared" si="12"/>
        <v>4714559.1663388442</v>
      </c>
      <c r="M70" s="104">
        <f t="shared" si="13"/>
        <v>4.8004344414521718</v>
      </c>
    </row>
    <row r="71" spans="1:13" x14ac:dyDescent="0.2">
      <c r="A71" s="49" t="s">
        <v>79</v>
      </c>
      <c r="B71" s="55">
        <v>77790</v>
      </c>
      <c r="C71" s="56">
        <v>4289430</v>
      </c>
      <c r="D71" s="71">
        <v>34.5</v>
      </c>
      <c r="E71" s="72">
        <f t="shared" si="7"/>
        <v>1479853.35</v>
      </c>
      <c r="F71" s="93">
        <f t="shared" si="8"/>
        <v>2809576.65</v>
      </c>
      <c r="G71" s="84">
        <f t="shared" si="9"/>
        <v>5.2566019464023244</v>
      </c>
      <c r="H71" s="100">
        <f t="shared" si="10"/>
        <v>2.7687445366546592</v>
      </c>
      <c r="I71" s="97">
        <v>153.1</v>
      </c>
      <c r="J71" s="56">
        <v>3022353</v>
      </c>
      <c r="K71" s="72">
        <f t="shared" si="11"/>
        <v>1974103.8536903986</v>
      </c>
      <c r="L71" s="72">
        <f t="shared" si="12"/>
        <v>835472.79630960128</v>
      </c>
      <c r="M71" s="104">
        <f t="shared" si="13"/>
        <v>3.3597858394157338</v>
      </c>
    </row>
    <row r="72" spans="1:13" ht="25.5" x14ac:dyDescent="0.2">
      <c r="A72" s="47" t="s">
        <v>80</v>
      </c>
      <c r="B72" s="55">
        <v>443287</v>
      </c>
      <c r="C72" s="56">
        <v>3608708</v>
      </c>
      <c r="D72" s="71">
        <v>47.1</v>
      </c>
      <c r="E72" s="72">
        <f t="shared" si="7"/>
        <v>1699701.4680000001</v>
      </c>
      <c r="F72" s="93">
        <f t="shared" si="8"/>
        <v>1909006.5319999999</v>
      </c>
      <c r="G72" s="84">
        <f t="shared" si="9"/>
        <v>26.080285764629341</v>
      </c>
      <c r="H72" s="100">
        <f t="shared" si="10"/>
        <v>23.220821540908172</v>
      </c>
      <c r="I72" s="97">
        <v>105.2</v>
      </c>
      <c r="J72" s="56">
        <v>1292242</v>
      </c>
      <c r="K72" s="72">
        <f t="shared" si="11"/>
        <v>1228366.9201520912</v>
      </c>
      <c r="L72" s="72">
        <f t="shared" si="12"/>
        <v>680639.6118479087</v>
      </c>
      <c r="M72" s="104">
        <f t="shared" si="13"/>
        <v>18.622835347122763</v>
      </c>
    </row>
    <row r="73" spans="1:13" ht="38.25" x14ac:dyDescent="0.2">
      <c r="A73" s="49" t="s">
        <v>81</v>
      </c>
      <c r="B73" s="55">
        <v>998</v>
      </c>
      <c r="C73" s="56">
        <v>114168</v>
      </c>
      <c r="D73" s="71">
        <v>13</v>
      </c>
      <c r="E73" s="72">
        <f t="shared" si="7"/>
        <v>14841.84</v>
      </c>
      <c r="F73" s="93">
        <f t="shared" si="8"/>
        <v>99326.16</v>
      </c>
      <c r="G73" s="84">
        <f t="shared" si="9"/>
        <v>6.724233652970252</v>
      </c>
      <c r="H73" s="100">
        <f t="shared" si="10"/>
        <v>1.0047705458461296</v>
      </c>
      <c r="I73" s="97">
        <v>102.1</v>
      </c>
      <c r="J73" s="56">
        <v>72903</v>
      </c>
      <c r="K73" s="72">
        <f t="shared" si="11"/>
        <v>71403.525954946133</v>
      </c>
      <c r="L73" s="72">
        <f t="shared" si="12"/>
        <v>27922.63404505387</v>
      </c>
      <c r="M73" s="104">
        <f t="shared" si="13"/>
        <v>2.3337127891449621</v>
      </c>
    </row>
    <row r="74" spans="1:13" ht="25.5" x14ac:dyDescent="0.2">
      <c r="A74" s="47" t="s">
        <v>82</v>
      </c>
      <c r="B74" s="55">
        <v>15697</v>
      </c>
      <c r="C74" s="56">
        <v>2023170</v>
      </c>
      <c r="D74" s="71">
        <v>83.3</v>
      </c>
      <c r="E74" s="72">
        <f t="shared" si="7"/>
        <v>1685300.61</v>
      </c>
      <c r="F74" s="93">
        <f t="shared" si="8"/>
        <v>337869.3899999999</v>
      </c>
      <c r="G74" s="84">
        <f t="shared" si="9"/>
        <v>0.93140653405447937</v>
      </c>
      <c r="H74" s="100">
        <f t="shared" si="10"/>
        <v>4.6458781010022845</v>
      </c>
      <c r="I74" s="97">
        <v>132.30000000000001</v>
      </c>
      <c r="J74" s="56">
        <v>146315</v>
      </c>
      <c r="K74" s="72">
        <f t="shared" si="11"/>
        <v>110593.34845049129</v>
      </c>
      <c r="L74" s="72">
        <f t="shared" si="12"/>
        <v>227276.04154950861</v>
      </c>
      <c r="M74" s="104">
        <f t="shared" si="13"/>
        <v>0.82072527588804289</v>
      </c>
    </row>
    <row r="75" spans="1:13" x14ac:dyDescent="0.2">
      <c r="A75" s="47" t="s">
        <v>83</v>
      </c>
      <c r="B75" s="55">
        <v>2945</v>
      </c>
      <c r="C75" s="56">
        <v>170931</v>
      </c>
      <c r="D75" s="71">
        <v>74.5</v>
      </c>
      <c r="E75" s="72">
        <f t="shared" si="7"/>
        <v>127343.595</v>
      </c>
      <c r="F75" s="93">
        <f t="shared" si="8"/>
        <v>43587.404999999999</v>
      </c>
      <c r="G75" s="84">
        <f t="shared" si="9"/>
        <v>2.3126408517051842</v>
      </c>
      <c r="H75" s="100">
        <f t="shared" si="10"/>
        <v>6.7565389589033815</v>
      </c>
      <c r="I75" s="97">
        <v>196.6</v>
      </c>
      <c r="J75" s="56">
        <v>79362</v>
      </c>
      <c r="K75" s="72">
        <f t="shared" si="11"/>
        <v>40367.243133265518</v>
      </c>
      <c r="L75" s="72">
        <f t="shared" si="12"/>
        <v>3220.161866734481</v>
      </c>
      <c r="M75" s="104">
        <f t="shared" si="13"/>
        <v>2.255602987133666</v>
      </c>
    </row>
    <row r="76" spans="1:13" ht="25.5" x14ac:dyDescent="0.2">
      <c r="A76" s="47" t="s">
        <v>84</v>
      </c>
      <c r="B76" s="55">
        <v>23838</v>
      </c>
      <c r="C76" s="56">
        <v>501196</v>
      </c>
      <c r="D76" s="71">
        <v>52.4</v>
      </c>
      <c r="E76" s="72">
        <f t="shared" si="7"/>
        <v>262626.70399999997</v>
      </c>
      <c r="F76" s="93">
        <f t="shared" si="8"/>
        <v>238569.29600000003</v>
      </c>
      <c r="G76" s="84">
        <f t="shared" si="9"/>
        <v>9.0767616685316224</v>
      </c>
      <c r="H76" s="100">
        <f t="shared" si="10"/>
        <v>9.9920653661986734</v>
      </c>
      <c r="I76" s="97">
        <v>126.3</v>
      </c>
      <c r="J76" s="56">
        <v>183111</v>
      </c>
      <c r="K76" s="72">
        <f t="shared" si="11"/>
        <v>144980.9976247031</v>
      </c>
      <c r="L76" s="72">
        <f t="shared" si="12"/>
        <v>93588.29837529693</v>
      </c>
      <c r="M76" s="104">
        <f t="shared" si="13"/>
        <v>6.6920258386212028</v>
      </c>
    </row>
    <row r="77" spans="1:13" x14ac:dyDescent="0.2">
      <c r="A77" s="49" t="s">
        <v>85</v>
      </c>
      <c r="B77" s="55">
        <v>23360</v>
      </c>
      <c r="C77" s="56">
        <v>474350</v>
      </c>
      <c r="D77" s="71">
        <v>51.7</v>
      </c>
      <c r="E77" s="72">
        <f t="shared" si="7"/>
        <v>245238.95</v>
      </c>
      <c r="F77" s="93">
        <f t="shared" si="8"/>
        <v>229111.05</v>
      </c>
      <c r="G77" s="84">
        <f t="shared" si="9"/>
        <v>9.5254036930104284</v>
      </c>
      <c r="H77" s="100">
        <f t="shared" si="10"/>
        <v>10.195929004733731</v>
      </c>
      <c r="I77" s="97">
        <v>117.3</v>
      </c>
      <c r="J77" s="56">
        <v>163076</v>
      </c>
      <c r="K77" s="72">
        <f t="shared" si="11"/>
        <v>139024.72293265132</v>
      </c>
      <c r="L77" s="72">
        <f t="shared" si="12"/>
        <v>90086.32706734867</v>
      </c>
      <c r="M77" s="104">
        <f t="shared" si="13"/>
        <v>6.9663701479051463</v>
      </c>
    </row>
    <row r="78" spans="1:13" ht="25.5" x14ac:dyDescent="0.2">
      <c r="A78" s="47" t="s">
        <v>86</v>
      </c>
      <c r="B78" s="55">
        <v>15013</v>
      </c>
      <c r="C78" s="56">
        <v>511176</v>
      </c>
      <c r="D78" s="71">
        <v>33.299999999999997</v>
      </c>
      <c r="E78" s="72">
        <f t="shared" si="7"/>
        <v>170221.60799999998</v>
      </c>
      <c r="F78" s="93">
        <f t="shared" si="8"/>
        <v>340954.39199999999</v>
      </c>
      <c r="G78" s="84">
        <f t="shared" si="9"/>
        <v>8.8196793441171124</v>
      </c>
      <c r="H78" s="100">
        <f t="shared" si="10"/>
        <v>4.4032282182773583</v>
      </c>
      <c r="I78" s="97">
        <v>91.5</v>
      </c>
      <c r="J78" s="56">
        <v>226935</v>
      </c>
      <c r="K78" s="72">
        <f t="shared" si="11"/>
        <v>248016.39344262294</v>
      </c>
      <c r="L78" s="72">
        <f t="shared" si="12"/>
        <v>92937.998557377054</v>
      </c>
      <c r="M78" s="104">
        <f t="shared" si="13"/>
        <v>5.7049028900743153</v>
      </c>
    </row>
    <row r="79" spans="1:13" ht="25.5" x14ac:dyDescent="0.2">
      <c r="A79" s="49" t="s">
        <v>87</v>
      </c>
      <c r="B79" s="55">
        <v>316</v>
      </c>
      <c r="C79" s="56">
        <v>11644</v>
      </c>
      <c r="D79" s="71">
        <v>67.900000000000006</v>
      </c>
      <c r="E79" s="72">
        <f t="shared" si="7"/>
        <v>7906.2760000000007</v>
      </c>
      <c r="F79" s="93">
        <f t="shared" si="8"/>
        <v>3737.7239999999993</v>
      </c>
      <c r="G79" s="84">
        <f t="shared" si="9"/>
        <v>3.9968248009555953</v>
      </c>
      <c r="H79" s="100">
        <f t="shared" si="10"/>
        <v>8.4543428032674441</v>
      </c>
      <c r="I79" s="97">
        <v>198.7</v>
      </c>
      <c r="J79" s="56">
        <v>3377</v>
      </c>
      <c r="K79" s="72">
        <f t="shared" si="11"/>
        <v>1699.5470558631102</v>
      </c>
      <c r="L79" s="72">
        <f t="shared" si="12"/>
        <v>2038.176944136889</v>
      </c>
      <c r="M79" s="104">
        <f t="shared" si="13"/>
        <v>3.1776509152905108</v>
      </c>
    </row>
    <row r="80" spans="1:13" x14ac:dyDescent="0.2">
      <c r="A80" s="49" t="s">
        <v>88</v>
      </c>
      <c r="B80" s="55">
        <v>-18484</v>
      </c>
      <c r="C80" s="56">
        <v>356773</v>
      </c>
      <c r="D80" s="71">
        <v>27.1</v>
      </c>
      <c r="E80" s="72">
        <f t="shared" si="7"/>
        <v>96685.483000000007</v>
      </c>
      <c r="F80" s="93">
        <f t="shared" si="8"/>
        <v>260087.51699999999</v>
      </c>
      <c r="G80" s="84">
        <f t="shared" si="9"/>
        <v>-19.117658025248733</v>
      </c>
      <c r="H80" s="100">
        <f t="shared" si="10"/>
        <v>-7.1068385800307361</v>
      </c>
      <c r="I80" s="97">
        <v>80.400000000000006</v>
      </c>
      <c r="J80" s="56">
        <v>154566</v>
      </c>
      <c r="K80" s="72">
        <f t="shared" si="11"/>
        <v>192246.26865671642</v>
      </c>
      <c r="L80" s="72">
        <f t="shared" si="12"/>
        <v>67841.248343283572</v>
      </c>
      <c r="M80" s="104">
        <f t="shared" si="13"/>
        <v>-11.234648527377169</v>
      </c>
    </row>
    <row r="81" spans="1:13" ht="13.5" thickBot="1" x14ac:dyDescent="0.25">
      <c r="A81" s="52" t="s">
        <v>89</v>
      </c>
      <c r="B81" s="57">
        <v>8950</v>
      </c>
      <c r="C81" s="58">
        <v>415023</v>
      </c>
      <c r="D81" s="74">
        <v>54.1</v>
      </c>
      <c r="E81" s="75">
        <f t="shared" si="7"/>
        <v>224527.443</v>
      </c>
      <c r="F81" s="94">
        <f t="shared" si="8"/>
        <v>190495.557</v>
      </c>
      <c r="G81" s="85">
        <f t="shared" si="9"/>
        <v>3.9861497019765197</v>
      </c>
      <c r="H81" s="101">
        <f t="shared" si="10"/>
        <v>4.6982723066869214</v>
      </c>
      <c r="I81" s="98">
        <v>163.80000000000001</v>
      </c>
      <c r="J81" s="58">
        <v>260548</v>
      </c>
      <c r="K81" s="75">
        <f t="shared" si="11"/>
        <v>159064.71306471305</v>
      </c>
      <c r="L81" s="75">
        <f t="shared" si="12"/>
        <v>31430.843935286946</v>
      </c>
      <c r="M81" s="105">
        <f t="shared" si="13"/>
        <v>3.4966635021521286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рентабельности</vt:lpstr>
      <vt:lpstr>ROS по ВЭД</vt:lpstr>
      <vt:lpstr>ROM, ROA по ВЭД</vt:lpstr>
      <vt:lpstr>ROE по ВЭД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2022-02-27T13:06:38Z</dcterms:modified>
</cp:coreProperties>
</file>